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Mélanie Judas\Downloads\"/>
    </mc:Choice>
  </mc:AlternateContent>
  <xr:revisionPtr revIDLastSave="0" documentId="13_ncr:1_{08DCEB99-A243-49A3-85F2-C671F7B8A1A9}" xr6:coauthVersionLast="36" xr6:coauthVersionMax="47" xr10:uidLastSave="{00000000-0000-0000-0000-000000000000}"/>
  <workbookProtection workbookAlgorithmName="SHA-512" workbookHashValue="3oH2GKAUeVuJbGhT+ECborWrvsYO/2Fx7U3ewLM9jSwtMvl02uj5vxQBwBQHYrJHeZBCTIKjEphrb9L1fQ/7dw==" workbookSaltValue="fTQsW0Uxm9vkpWQf3T7Svw==" workbookSpinCount="100000" lockStructure="1"/>
  <bookViews>
    <workbookView xWindow="6675" yWindow="18960" windowWidth="35700" windowHeight="21900" activeTab="1" xr2:uid="{00000000-000D-0000-FFFF-FFFF00000000}"/>
  </bookViews>
  <sheets>
    <sheet name="Démarrage" sheetId="1" r:id="rId1"/>
    <sheet name="Seuil" sheetId="2" r:id="rId2"/>
    <sheet name="Calcul Action" sheetId="21" state="hidden" r:id="rId3"/>
  </sheets>
  <definedNames>
    <definedName name="Comptes_de_depenses">#REF!</definedName>
    <definedName name="Operation">#REF!</definedName>
    <definedName name="postes">#REF!</definedName>
    <definedName name="Semaines">'Calcul Action'!$D$15:INDEX('Calcul Action'!$E$15:$V$15,1,'Calcul Action'!$D$19)</definedName>
    <definedName name="ValsAction">'Calcul Action'!$D$16:INDEX('Calcul Action'!$E$16:$V$16,1,'Calcul Action'!$D$19)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I21" i="1"/>
  <c r="G15" i="1"/>
  <c r="G14" i="1"/>
  <c r="G13" i="1"/>
  <c r="G10" i="1"/>
  <c r="G12" i="1" l="1"/>
  <c r="G11" i="1"/>
  <c r="H10" i="1"/>
  <c r="D8" i="21" l="1"/>
  <c r="D7" i="21"/>
  <c r="B2" i="21"/>
  <c r="E17" i="1"/>
  <c r="K10" i="1"/>
  <c r="I10" i="1" l="1"/>
  <c r="H11" i="1" s="1"/>
  <c r="K11" i="1" s="1"/>
  <c r="D11" i="21"/>
  <c r="D12" i="21"/>
  <c r="I11" i="1" l="1"/>
  <c r="H12" i="1" s="1"/>
  <c r="K12" i="1" s="1"/>
  <c r="L10" i="1"/>
  <c r="J10" i="1" s="1"/>
  <c r="D13" i="21"/>
  <c r="D16" i="21" s="1"/>
  <c r="I12" i="1" l="1"/>
  <c r="H13" i="1" s="1"/>
  <c r="K13" i="1" s="1"/>
  <c r="L11" i="1"/>
  <c r="J11" i="1" s="1"/>
  <c r="I13" i="1" l="1"/>
  <c r="H14" i="1" s="1"/>
  <c r="L12" i="1"/>
  <c r="J12" i="1" s="1"/>
  <c r="L13" i="1" l="1"/>
  <c r="J13" i="1" s="1"/>
  <c r="K14" i="1"/>
  <c r="I14" i="1" l="1"/>
  <c r="H15" i="1" s="1"/>
  <c r="L14" i="1" l="1"/>
  <c r="J14" i="1" s="1"/>
  <c r="K15" i="1"/>
  <c r="I15" i="1" l="1"/>
  <c r="L15" i="1"/>
  <c r="J15" i="1" s="1"/>
  <c r="O16" i="1" l="1"/>
  <c r="G16" i="1" l="1"/>
  <c r="H16" i="1"/>
  <c r="K16" i="1" s="1"/>
  <c r="B4" i="21"/>
  <c r="I16" i="1" l="1"/>
  <c r="L16" i="1"/>
  <c r="J16" i="1" s="1"/>
  <c r="B3" i="21"/>
  <c r="K11" i="2" l="1"/>
  <c r="K10" i="2"/>
  <c r="D40" i="2" l="1"/>
  <c r="D33" i="2"/>
  <c r="D27" i="2"/>
  <c r="D20" i="2"/>
  <c r="H16" i="2"/>
  <c r="H24" i="2" s="1"/>
  <c r="K12" i="2" s="1"/>
  <c r="D11" i="2"/>
  <c r="D44" i="2" l="1"/>
  <c r="K19" i="2" s="1"/>
  <c r="K14" i="2"/>
  <c r="K21" i="2" l="1"/>
  <c r="K23" i="2"/>
  <c r="O17" i="1" l="1"/>
  <c r="G17" i="1" l="1"/>
  <c r="H17" i="1"/>
  <c r="K17" i="1"/>
  <c r="I17" i="1" l="1"/>
  <c r="L17" i="1" s="1"/>
  <c r="J17" i="1" s="1"/>
  <c r="O18" i="1" l="1"/>
  <c r="G18" i="1" l="1"/>
  <c r="H18" i="1"/>
  <c r="K18" i="1" s="1"/>
  <c r="I18" i="1" l="1"/>
  <c r="L18" i="1"/>
  <c r="J18" i="1" s="1"/>
  <c r="O19" i="1" l="1"/>
  <c r="G19" i="1" l="1"/>
  <c r="H19" i="1"/>
  <c r="K19" i="1"/>
  <c r="I19" i="1" l="1"/>
  <c r="L19" i="1"/>
  <c r="O20" i="1" s="1"/>
  <c r="G20" i="1" l="1"/>
  <c r="H20" i="1"/>
  <c r="J19" i="1"/>
  <c r="K20" i="1"/>
  <c r="I20" i="1" l="1"/>
  <c r="L20" i="1" s="1"/>
  <c r="J20" i="1" s="1"/>
  <c r="O21" i="1" l="1"/>
  <c r="G21" i="1" l="1"/>
  <c r="H21" i="1"/>
  <c r="K21" i="1"/>
  <c r="L21" i="1" l="1"/>
  <c r="O22" i="1" s="1"/>
  <c r="G22" i="1" l="1"/>
  <c r="H22" i="1"/>
  <c r="J21" i="1"/>
  <c r="K22" i="1"/>
  <c r="I22" i="1" l="1"/>
  <c r="L22" i="1"/>
  <c r="O23" i="1" s="1"/>
  <c r="G23" i="1" l="1"/>
  <c r="H23" i="1"/>
  <c r="J22" i="1"/>
  <c r="K23" i="1"/>
  <c r="I23" i="1" l="1"/>
  <c r="L23" i="1"/>
  <c r="J23" i="1" s="1"/>
  <c r="O24" i="1" l="1"/>
  <c r="G24" i="1" l="1"/>
  <c r="H24" i="1"/>
  <c r="K24" i="1" s="1"/>
  <c r="I24" i="1" l="1"/>
  <c r="L24" i="1"/>
  <c r="O25" i="1" s="1"/>
  <c r="G25" i="1" l="1"/>
  <c r="H25" i="1"/>
  <c r="J24" i="1"/>
  <c r="K25" i="1"/>
  <c r="I25" i="1" l="1"/>
  <c r="L25" i="1"/>
  <c r="O26" i="1" s="1"/>
  <c r="G26" i="1" l="1"/>
  <c r="H26" i="1"/>
  <c r="J25" i="1"/>
  <c r="K26" i="1"/>
  <c r="I26" i="1" l="1"/>
  <c r="L26" i="1"/>
  <c r="J26" i="1" s="1"/>
  <c r="O27" i="1" l="1"/>
  <c r="G27" i="1" l="1"/>
  <c r="H27" i="1"/>
  <c r="K27" i="1" s="1"/>
  <c r="I27" i="1" l="1"/>
  <c r="L27" i="1"/>
  <c r="J27" i="1" s="1"/>
  <c r="O28" i="1" l="1"/>
  <c r="G28" i="1" l="1"/>
  <c r="H28" i="1"/>
  <c r="K28" i="1" s="1"/>
  <c r="I28" i="1" l="1"/>
  <c r="L28" i="1"/>
  <c r="O29" i="1" s="1"/>
  <c r="G29" i="1" l="1"/>
  <c r="H29" i="1"/>
  <c r="J28" i="1"/>
  <c r="K29" i="1"/>
  <c r="I29" i="1" l="1"/>
  <c r="L29" i="1" s="1"/>
  <c r="J29" i="1" s="1"/>
  <c r="O30" i="1" l="1"/>
  <c r="G30" i="1" l="1"/>
  <c r="H30" i="1"/>
  <c r="K30" i="1" s="1"/>
  <c r="I30" i="1" l="1"/>
  <c r="L30" i="1" s="1"/>
  <c r="J30" i="1" s="1"/>
  <c r="O31" i="1" l="1"/>
  <c r="G31" i="1" l="1"/>
  <c r="H31" i="1"/>
  <c r="K31" i="1"/>
  <c r="I31" i="1" l="1"/>
  <c r="L31" i="1" s="1"/>
  <c r="O32" i="1" s="1"/>
  <c r="G32" i="1" l="1"/>
  <c r="H32" i="1"/>
  <c r="J31" i="1"/>
  <c r="K32" i="1"/>
  <c r="D19" i="21"/>
  <c r="E6" i="21" a="1"/>
  <c r="R6" i="21" l="1"/>
  <c r="H6" i="21"/>
  <c r="L6" i="21"/>
  <c r="S6" i="21"/>
  <c r="T6" i="21"/>
  <c r="E6" i="21"/>
  <c r="Q6" i="21"/>
  <c r="G6" i="21"/>
  <c r="U6" i="21"/>
  <c r="K6" i="21"/>
  <c r="O6" i="21"/>
  <c r="P6" i="21"/>
  <c r="I6" i="21"/>
  <c r="N6" i="21"/>
  <c r="F6" i="21"/>
  <c r="M6" i="21"/>
  <c r="V6" i="21"/>
  <c r="J6" i="21"/>
  <c r="L32" i="1"/>
  <c r="J32" i="1" s="1"/>
  <c r="O8" i="21" l="1"/>
  <c r="O10" i="21"/>
  <c r="O15" i="21"/>
  <c r="O7" i="21"/>
  <c r="L7" i="21"/>
  <c r="L15" i="21"/>
  <c r="L8" i="21"/>
  <c r="L10" i="21"/>
  <c r="P15" i="21"/>
  <c r="P7" i="21"/>
  <c r="P10" i="21"/>
  <c r="P8" i="21"/>
  <c r="J8" i="21"/>
  <c r="J15" i="21"/>
  <c r="J7" i="21"/>
  <c r="J10" i="21"/>
  <c r="V8" i="21"/>
  <c r="V7" i="21"/>
  <c r="V10" i="21"/>
  <c r="V15" i="21"/>
  <c r="U10" i="21"/>
  <c r="U8" i="21"/>
  <c r="U7" i="21"/>
  <c r="U15" i="21"/>
  <c r="R7" i="21"/>
  <c r="R8" i="21"/>
  <c r="R15" i="21"/>
  <c r="R10" i="21"/>
  <c r="N7" i="21"/>
  <c r="N15" i="21"/>
  <c r="N8" i="21"/>
  <c r="N10" i="21"/>
  <c r="E10" i="21"/>
  <c r="E7" i="21"/>
  <c r="E15" i="21"/>
  <c r="E8" i="21"/>
  <c r="I8" i="21"/>
  <c r="I15" i="21"/>
  <c r="I7" i="21"/>
  <c r="I10" i="21"/>
  <c r="T10" i="21"/>
  <c r="T15" i="21"/>
  <c r="T7" i="21"/>
  <c r="T8" i="21"/>
  <c r="S15" i="21"/>
  <c r="S8" i="21"/>
  <c r="S7" i="21"/>
  <c r="S10" i="21"/>
  <c r="K15" i="21"/>
  <c r="K8" i="21"/>
  <c r="K10" i="21"/>
  <c r="K7" i="21"/>
  <c r="H8" i="21"/>
  <c r="H7" i="21"/>
  <c r="H15" i="21"/>
  <c r="H10" i="21"/>
  <c r="M7" i="21"/>
  <c r="M15" i="21"/>
  <c r="M10" i="21"/>
  <c r="M8" i="21"/>
  <c r="G15" i="21"/>
  <c r="G10" i="21"/>
  <c r="G7" i="21"/>
  <c r="G8" i="21"/>
  <c r="F8" i="21"/>
  <c r="F15" i="21"/>
  <c r="F10" i="21"/>
  <c r="F7" i="21"/>
  <c r="Q8" i="21"/>
  <c r="Q7" i="21"/>
  <c r="Q10" i="21"/>
  <c r="Q15" i="21"/>
  <c r="V12" i="21" l="1"/>
  <c r="G12" i="21"/>
  <c r="S12" i="21"/>
  <c r="N12" i="21"/>
  <c r="R12" i="21"/>
  <c r="F12" i="21"/>
  <c r="J12" i="21"/>
  <c r="P12" i="21"/>
  <c r="T12" i="21"/>
  <c r="Q12" i="21"/>
  <c r="M12" i="21"/>
  <c r="H12" i="21"/>
  <c r="O12" i="21"/>
  <c r="K12" i="21"/>
  <c r="I12" i="21"/>
  <c r="U12" i="21"/>
  <c r="L12" i="21"/>
  <c r="E12" i="21"/>
  <c r="Q11" i="21"/>
  <c r="Q13" i="21" s="1"/>
  <c r="Q16" i="21" s="1"/>
  <c r="L11" i="21"/>
  <c r="L13" i="21" s="1"/>
  <c r="L16" i="21" s="1"/>
  <c r="P11" i="21"/>
  <c r="E11" i="21"/>
  <c r="F11" i="21"/>
  <c r="K11" i="21"/>
  <c r="O11" i="21"/>
  <c r="R11" i="21"/>
  <c r="I11" i="21"/>
  <c r="U11" i="21"/>
  <c r="J11" i="21"/>
  <c r="M11" i="21"/>
  <c r="S11" i="21"/>
  <c r="H11" i="21"/>
  <c r="V11" i="21"/>
  <c r="V13" i="21" s="1"/>
  <c r="V16" i="21" s="1"/>
  <c r="T11" i="21"/>
  <c r="T13" i="21" s="1"/>
  <c r="T16" i="21" s="1"/>
  <c r="N11" i="21"/>
  <c r="G11" i="21"/>
  <c r="G13" i="21" s="1"/>
  <c r="G16" i="21" s="1"/>
  <c r="I13" i="21" l="1"/>
  <c r="I16" i="21" s="1"/>
  <c r="N13" i="21"/>
  <c r="N16" i="21" s="1"/>
  <c r="O13" i="21"/>
  <c r="O16" i="21" s="1"/>
  <c r="R13" i="21"/>
  <c r="R16" i="21" s="1"/>
  <c r="S13" i="21"/>
  <c r="S16" i="21" s="1"/>
  <c r="H13" i="21"/>
  <c r="H16" i="21" s="1"/>
  <c r="K13" i="21"/>
  <c r="K16" i="21" s="1"/>
  <c r="F13" i="21"/>
  <c r="F16" i="21" s="1"/>
  <c r="M13" i="21"/>
  <c r="M16" i="21" s="1"/>
  <c r="E13" i="21"/>
  <c r="E16" i="21" s="1"/>
  <c r="U13" i="21"/>
  <c r="U16" i="21" s="1"/>
  <c r="J13" i="21"/>
  <c r="J16" i="21" s="1"/>
  <c r="P13" i="21"/>
  <c r="P16" i="21" s="1"/>
</calcChain>
</file>

<file path=xl/sharedStrings.xml><?xml version="1.0" encoding="utf-8"?>
<sst xmlns="http://schemas.openxmlformats.org/spreadsheetml/2006/main" count="95" uniqueCount="86">
  <si>
    <t>Information générale</t>
  </si>
  <si>
    <t>Nom de l'entreprise et du produit</t>
  </si>
  <si>
    <t>Calendrier</t>
  </si>
  <si>
    <t>Temps des Fêtes</t>
  </si>
  <si>
    <t>Clôture</t>
  </si>
  <si>
    <t>Semaine</t>
  </si>
  <si>
    <t>S#</t>
  </si>
  <si>
    <t>Semaine Active</t>
  </si>
  <si>
    <t>Nom de l'entreprise :</t>
  </si>
  <si>
    <t xml:space="preserve">Début de l'entreprise (Semaine finissant le) : </t>
  </si>
  <si>
    <t>Produit :</t>
  </si>
  <si>
    <t>Date de fermeture (Semaine finissant le) :</t>
  </si>
  <si>
    <t>Du Lundi</t>
  </si>
  <si>
    <t>Au Dimanche</t>
  </si>
  <si>
    <t>Taux/chiffres importants</t>
  </si>
  <si>
    <t>D1</t>
  </si>
  <si>
    <t>D2</t>
  </si>
  <si>
    <t>Taux de commission</t>
  </si>
  <si>
    <t>D3</t>
  </si>
  <si>
    <t>Rémunération, taux horaire</t>
  </si>
  <si>
    <t>D4</t>
  </si>
  <si>
    <t>Redevances JA Québec</t>
  </si>
  <si>
    <t>D5</t>
  </si>
  <si>
    <t>Taux d'imposition</t>
  </si>
  <si>
    <t>S1</t>
  </si>
  <si>
    <t>Prix initial d'une action</t>
  </si>
  <si>
    <t>S2</t>
  </si>
  <si>
    <t>Facture JA Québec</t>
  </si>
  <si>
    <t>S3</t>
  </si>
  <si>
    <t>S4</t>
  </si>
  <si>
    <t>S5</t>
  </si>
  <si>
    <t>Information Logiciel</t>
  </si>
  <si>
    <t>S6</t>
  </si>
  <si>
    <t>S7</t>
  </si>
  <si>
    <t>Version</t>
  </si>
  <si>
    <t>3.1</t>
  </si>
  <si>
    <t>S8</t>
  </si>
  <si>
    <t>Date</t>
  </si>
  <si>
    <t>S9</t>
  </si>
  <si>
    <t>© JM, HL, 2009-2025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</si>
  <si>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</si>
  <si>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</si>
  <si>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</si>
  <si>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</si>
  <si>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</si>
  <si>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</si>
  <si>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</si>
  <si>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</si>
  <si>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</si>
  <si>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Seuil de rentabilité</t>
  </si>
  <si>
    <t>Frais fixes</t>
  </si>
  <si>
    <t>Frais variables</t>
  </si>
  <si>
    <t xml:space="preserve"> Ressources humaines</t>
  </si>
  <si>
    <t>Description</t>
  </si>
  <si>
    <t>$ / unité produite</t>
  </si>
  <si>
    <t>Bénéfice brut par unité</t>
  </si>
  <si>
    <t xml:space="preserve"> Prix de vente au détail à l'unité (taxes inc.)</t>
  </si>
  <si>
    <t xml:space="preserve"> Commission</t>
  </si>
  <si>
    <t xml:space="preserve"> Sous-total</t>
  </si>
  <si>
    <t xml:space="preserve"> Redevances J.E.</t>
  </si>
  <si>
    <t xml:space="preserve"> Coûts variables unitaires</t>
  </si>
  <si>
    <t xml:space="preserve"> Administration</t>
  </si>
  <si>
    <t>Frais de participation COJEQ</t>
  </si>
  <si>
    <t>Sous-total</t>
  </si>
  <si>
    <t>Seuile de rentabilité</t>
  </si>
  <si>
    <t>Pertes</t>
  </si>
  <si>
    <t xml:space="preserve"> Coûts fixes totaux</t>
  </si>
  <si>
    <t>% de pertes</t>
  </si>
  <si>
    <t xml:space="preserve"> Marketing</t>
  </si>
  <si>
    <t>Coût variable unitaire</t>
  </si>
  <si>
    <t xml:space="preserve"> Seuil de rentabilité en unité</t>
  </si>
  <si>
    <t xml:space="preserve"> Sous total</t>
  </si>
  <si>
    <t xml:space="preserve"> Finances</t>
  </si>
  <si>
    <t>Autres frais fixes</t>
  </si>
  <si>
    <t xml:space="preserve"> Total des frais fixes</t>
  </si>
  <si>
    <t xml:space="preserve"> Total</t>
  </si>
  <si>
    <t>Nombre d'actions</t>
  </si>
  <si>
    <t>Actif</t>
  </si>
  <si>
    <t>Passifs</t>
  </si>
  <si>
    <t>D1-D5</t>
  </si>
  <si>
    <t>Actif Cumul</t>
  </si>
  <si>
    <t>Passif Cumul</t>
  </si>
  <si>
    <t>Avoir Actionnaires</t>
  </si>
  <si>
    <t>Démarrage</t>
  </si>
  <si>
    <t>Valeur de l'Action</t>
  </si>
  <si>
    <t>Nb de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</si>
</sst>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0.0%"/>
    <numFmt numFmtId="171" formatCode="[$-C0C]d\ mmm\ yy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0"/>
      <name val="Calibri"/>
      <family val="2"/>
    </font>
    <font>
      <sz val="12"/>
      <color theme="1"/>
      <name val="Calibri"/>
      <family val="2"/>
    </font>
    <font>
      <b/>
      <sz val="12"/>
      <color rgb="FF333333"/>
      <name val="Calibri"/>
      <family val="2"/>
    </font>
    <font>
      <sz val="10"/>
      <name val="Arial"/>
      <family val="2"/>
    </font>
    <font>
      <sz val="12"/>
      <color theme="0"/>
      <name val="Calibri"/>
      <family val="2"/>
    </font>
    <font>
      <b/>
      <sz val="9"/>
      <color rgb="FFFFFFFF"/>
      <name val="Calibri"/>
      <family val="2"/>
    </font>
    <font>
      <b/>
      <sz val="9"/>
      <color theme="0"/>
      <name val="Calibri"/>
      <family val="2"/>
    </font>
    <font>
      <sz val="9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sz val="14"/>
      <color theme="1"/>
      <name val="Calibri"/>
      <family val="2"/>
    </font>
    <font>
      <b/>
      <i/>
      <sz val="14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b/>
      <sz val="9"/>
      <color theme="1"/>
      <name val="Calibri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333333"/>
      <name val="Calibri"/>
      <family val="2"/>
    </font>
    <font>
      <sz val="16"/>
      <name val="Arial"/>
      <family val="2"/>
    </font>
    <font>
      <sz val="9"/>
      <name val="Arial"/>
      <family val="2"/>
    </font>
    <font>
      <sz val="9"/>
      <color rgb="FFFFFFFF"/>
      <name val="Calibri"/>
      <family val="2"/>
    </font>
    <font>
      <sz val="9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808080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B2B2B2"/>
      </bottom>
      <diagonal/>
    </border>
    <border>
      <left/>
      <right style="thin">
        <color rgb="FF000000"/>
      </right>
      <top style="thin">
        <color rgb="FF969696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rgb="FF969696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000000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969696"/>
      </left>
      <right style="thin">
        <color indexed="64"/>
      </right>
      <top style="thin">
        <color rgb="FF969696"/>
      </top>
      <bottom style="thin">
        <color rgb="FFB2B2B2"/>
      </bottom>
      <diagonal/>
    </border>
    <border>
      <left style="thin">
        <color rgb="FF969696"/>
      </left>
      <right style="thin">
        <color indexed="64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9" fillId="0" borderId="0"/>
    <xf numFmtId="9" fontId="1" fillId="0" borderId="0" applyFont="0" applyFill="0" applyBorder="0" applyAlignment="0" applyProtection="0"/>
    <xf numFmtId="0" fontId="20" fillId="0" borderId="0"/>
    <xf numFmtId="0" fontId="18" fillId="0" borderId="0"/>
  </cellStyleXfs>
  <cellXfs count="153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4" fillId="2" borderId="0" xfId="0" applyFont="1" applyFill="1"/>
    <xf numFmtId="0" fontId="7" fillId="3" borderId="0" xfId="0" applyFont="1" applyFill="1"/>
    <xf numFmtId="0" fontId="8" fillId="2" borderId="7" xfId="0" applyFont="1" applyFill="1" applyBorder="1"/>
    <xf numFmtId="0" fontId="8" fillId="2" borderId="8" xfId="0" applyFont="1" applyFill="1" applyBorder="1"/>
    <xf numFmtId="0" fontId="2" fillId="2" borderId="9" xfId="0" applyFont="1" applyFill="1" applyBorder="1"/>
    <xf numFmtId="0" fontId="9" fillId="3" borderId="0" xfId="0" applyFont="1" applyFill="1"/>
    <xf numFmtId="0" fontId="8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5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3" xfId="0" applyFont="1" applyFill="1" applyBorder="1"/>
    <xf numFmtId="0" fontId="10" fillId="3" borderId="0" xfId="0" applyFont="1" applyFill="1"/>
    <xf numFmtId="14" fontId="10" fillId="3" borderId="0" xfId="0" applyNumberFormat="1" applyFont="1" applyFill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/>
    <xf numFmtId="44" fontId="2" fillId="6" borderId="24" xfId="0" applyNumberFormat="1" applyFont="1" applyFill="1" applyBorder="1" applyProtection="1">
      <protection locked="0"/>
    </xf>
    <xf numFmtId="0" fontId="6" fillId="7" borderId="0" xfId="0" applyFont="1" applyFill="1"/>
    <xf numFmtId="44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right" vertical="top" wrapText="1"/>
    </xf>
    <xf numFmtId="44" fontId="2" fillId="2" borderId="0" xfId="0" applyNumberFormat="1" applyFont="1" applyFill="1"/>
    <xf numFmtId="0" fontId="11" fillId="2" borderId="0" xfId="0" applyFont="1" applyFill="1"/>
    <xf numFmtId="0" fontId="13" fillId="2" borderId="0" xfId="0" applyFont="1" applyFill="1"/>
    <xf numFmtId="0" fontId="16" fillId="2" borderId="0" xfId="0" applyFont="1" applyFill="1"/>
    <xf numFmtId="0" fontId="2" fillId="10" borderId="0" xfId="0" applyFont="1" applyFill="1"/>
    <xf numFmtId="0" fontId="2" fillId="3" borderId="0" xfId="0" applyFont="1" applyFill="1"/>
    <xf numFmtId="0" fontId="0" fillId="7" borderId="0" xfId="0" applyFill="1"/>
    <xf numFmtId="0" fontId="2" fillId="2" borderId="21" xfId="0" applyFont="1" applyFill="1" applyBorder="1"/>
    <xf numFmtId="9" fontId="2" fillId="6" borderId="24" xfId="3" applyFont="1" applyFill="1" applyBorder="1" applyProtection="1">
      <protection locked="0"/>
    </xf>
    <xf numFmtId="0" fontId="2" fillId="2" borderId="12" xfId="0" applyFont="1" applyFill="1" applyBorder="1" applyAlignment="1">
      <alignment vertical="top" wrapText="1"/>
    </xf>
    <xf numFmtId="0" fontId="10" fillId="2" borderId="15" xfId="0" applyFont="1" applyFill="1" applyBorder="1"/>
    <xf numFmtId="0" fontId="2" fillId="2" borderId="25" xfId="0" applyFont="1" applyFill="1" applyBorder="1"/>
    <xf numFmtId="0" fontId="10" fillId="3" borderId="15" xfId="0" applyFont="1" applyFill="1" applyBorder="1"/>
    <xf numFmtId="0" fontId="10" fillId="3" borderId="21" xfId="0" applyFont="1" applyFill="1" applyBorder="1"/>
    <xf numFmtId="0" fontId="2" fillId="13" borderId="2" xfId="0" applyFont="1" applyFill="1" applyBorder="1"/>
    <xf numFmtId="0" fontId="2" fillId="13" borderId="3" xfId="0" applyFont="1" applyFill="1" applyBorder="1"/>
    <xf numFmtId="0" fontId="10" fillId="3" borderId="25" xfId="0" applyFont="1" applyFill="1" applyBorder="1"/>
    <xf numFmtId="44" fontId="0" fillId="0" borderId="0" xfId="0" applyNumberFormat="1"/>
    <xf numFmtId="0" fontId="5" fillId="2" borderId="0" xfId="0" applyFont="1" applyFill="1"/>
    <xf numFmtId="0" fontId="17" fillId="13" borderId="1" xfId="0" applyFont="1" applyFill="1" applyBorder="1"/>
    <xf numFmtId="0" fontId="17" fillId="13" borderId="4" xfId="0" applyFont="1" applyFill="1" applyBorder="1"/>
    <xf numFmtId="9" fontId="2" fillId="3" borderId="24" xfId="3" applyFont="1" applyFill="1" applyBorder="1" applyProtection="1"/>
    <xf numFmtId="164" fontId="2" fillId="3" borderId="24" xfId="0" applyNumberFormat="1" applyFont="1" applyFill="1" applyBorder="1"/>
    <xf numFmtId="44" fontId="2" fillId="3" borderId="24" xfId="0" applyNumberFormat="1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12" xfId="0" applyFont="1" applyFill="1" applyBorder="1"/>
    <xf numFmtId="0" fontId="2" fillId="3" borderId="0" xfId="0" applyFont="1" applyFill="1" applyAlignment="1">
      <alignment horizontal="right"/>
    </xf>
    <xf numFmtId="15" fontId="2" fillId="3" borderId="0" xfId="0" applyNumberFormat="1" applyFont="1" applyFill="1" applyAlignment="1">
      <alignment horizontal="right"/>
    </xf>
    <xf numFmtId="0" fontId="2" fillId="3" borderId="18" xfId="0" applyFont="1" applyFill="1" applyBorder="1"/>
    <xf numFmtId="0" fontId="2" fillId="3" borderId="19" xfId="0" applyFont="1" applyFill="1" applyBorder="1"/>
    <xf numFmtId="0" fontId="2" fillId="3" borderId="20" xfId="0" applyFont="1" applyFill="1" applyBorder="1"/>
    <xf numFmtId="171" fontId="2" fillId="4" borderId="35" xfId="0" applyNumberFormat="1" applyFont="1" applyFill="1" applyBorder="1" applyAlignment="1" applyProtection="1">
      <alignment horizontal="center"/>
      <protection locked="0"/>
    </xf>
    <xf numFmtId="171" fontId="2" fillId="4" borderId="36" xfId="0" applyNumberFormat="1" applyFont="1" applyFill="1" applyBorder="1" applyAlignment="1" applyProtection="1">
      <alignment horizontal="center"/>
      <protection locked="0"/>
    </xf>
    <xf numFmtId="0" fontId="23" fillId="7" borderId="0" xfId="0" applyFont="1" applyFill="1"/>
    <xf numFmtId="0" fontId="10" fillId="2" borderId="0" xfId="0" applyFont="1" applyFill="1"/>
    <xf numFmtId="171" fontId="21" fillId="7" borderId="0" xfId="0" applyNumberFormat="1" applyFont="1" applyFill="1" applyAlignment="1">
      <alignment horizontal="right"/>
    </xf>
    <xf numFmtId="171" fontId="10" fillId="3" borderId="0" xfId="0" applyNumberFormat="1" applyFont="1" applyFill="1" applyAlignment="1">
      <alignment horizontal="right"/>
    </xf>
    <xf numFmtId="171" fontId="21" fillId="7" borderId="22" xfId="0" applyNumberFormat="1" applyFont="1" applyFill="1" applyBorder="1" applyAlignment="1">
      <alignment horizontal="right"/>
    </xf>
    <xf numFmtId="171" fontId="10" fillId="3" borderId="22" xfId="0" applyNumberFormat="1" applyFont="1" applyFill="1" applyBorder="1" applyAlignment="1">
      <alignment horizontal="right"/>
    </xf>
    <xf numFmtId="0" fontId="10" fillId="3" borderId="23" xfId="0" applyFont="1" applyFill="1" applyBorder="1"/>
    <xf numFmtId="0" fontId="2" fillId="7" borderId="0" xfId="0" applyFont="1" applyFill="1"/>
    <xf numFmtId="0" fontId="8" fillId="7" borderId="0" xfId="0" applyFont="1" applyFill="1"/>
    <xf numFmtId="0" fontId="17" fillId="7" borderId="0" xfId="0" applyFont="1" applyFill="1"/>
    <xf numFmtId="44" fontId="0" fillId="0" borderId="0" xfId="1" applyFont="1"/>
    <xf numFmtId="49" fontId="0" fillId="0" borderId="0" xfId="0" applyNumberFormat="1"/>
    <xf numFmtId="0" fontId="21" fillId="7" borderId="0" xfId="0" applyFont="1" applyFill="1"/>
    <xf numFmtId="0" fontId="17" fillId="13" borderId="2" xfId="0" applyFont="1" applyFill="1" applyBorder="1"/>
    <xf numFmtId="0" fontId="17" fillId="13" borderId="3" xfId="0" applyFont="1" applyFill="1" applyBorder="1"/>
    <xf numFmtId="49" fontId="17" fillId="13" borderId="6" xfId="0" applyNumberFormat="1" applyFont="1" applyFill="1" applyBorder="1" applyAlignment="1">
      <alignment horizontal="right"/>
    </xf>
    <xf numFmtId="0" fontId="2" fillId="2" borderId="24" xfId="0" applyFont="1" applyFill="1" applyBorder="1"/>
    <xf numFmtId="0" fontId="2" fillId="8" borderId="12" xfId="0" applyFont="1" applyFill="1" applyBorder="1" applyProtection="1">
      <protection locked="0"/>
    </xf>
    <xf numFmtId="44" fontId="10" fillId="9" borderId="24" xfId="0" applyNumberFormat="1" applyFont="1" applyFill="1" applyBorder="1" applyProtection="1">
      <protection locked="0"/>
    </xf>
    <xf numFmtId="0" fontId="2" fillId="9" borderId="0" xfId="0" applyFont="1" applyFill="1" applyProtection="1">
      <protection locked="0"/>
    </xf>
    <xf numFmtId="44" fontId="10" fillId="9" borderId="25" xfId="0" applyNumberFormat="1" applyFont="1" applyFill="1" applyBorder="1" applyProtection="1">
      <protection locked="0"/>
    </xf>
    <xf numFmtId="44" fontId="2" fillId="9" borderId="26" xfId="0" applyNumberFormat="1" applyFont="1" applyFill="1" applyBorder="1" applyProtection="1">
      <protection locked="0"/>
    </xf>
    <xf numFmtId="44" fontId="2" fillId="9" borderId="24" xfId="0" applyNumberFormat="1" applyFont="1" applyFill="1" applyBorder="1" applyProtection="1">
      <protection locked="0"/>
    </xf>
    <xf numFmtId="44" fontId="2" fillId="2" borderId="25" xfId="0" applyNumberFormat="1" applyFont="1" applyFill="1" applyBorder="1"/>
    <xf numFmtId="0" fontId="17" fillId="2" borderId="12" xfId="0" applyFont="1" applyFill="1" applyBorder="1"/>
    <xf numFmtId="0" fontId="17" fillId="2" borderId="0" xfId="0" applyFont="1" applyFill="1"/>
    <xf numFmtId="44" fontId="17" fillId="2" borderId="24" xfId="0" applyNumberFormat="1" applyFont="1" applyFill="1" applyBorder="1"/>
    <xf numFmtId="0" fontId="2" fillId="2" borderId="27" xfId="0" applyFont="1" applyFill="1" applyBorder="1"/>
    <xf numFmtId="0" fontId="27" fillId="2" borderId="0" xfId="0" applyFont="1" applyFill="1"/>
    <xf numFmtId="0" fontId="17" fillId="2" borderId="15" xfId="0" applyFont="1" applyFill="1" applyBorder="1"/>
    <xf numFmtId="44" fontId="17" fillId="2" borderId="25" xfId="0" applyNumberFormat="1" applyFont="1" applyFill="1" applyBorder="1"/>
    <xf numFmtId="0" fontId="2" fillId="3" borderId="12" xfId="0" applyFont="1" applyFill="1" applyBorder="1" applyAlignment="1">
      <alignment vertical="center"/>
    </xf>
    <xf numFmtId="0" fontId="26" fillId="7" borderId="0" xfId="0" applyFont="1" applyFill="1"/>
    <xf numFmtId="0" fontId="21" fillId="0" borderId="15" xfId="0" applyFont="1" applyBorder="1"/>
    <xf numFmtId="0" fontId="21" fillId="7" borderId="25" xfId="0" applyFont="1" applyFill="1" applyBorder="1"/>
    <xf numFmtId="0" fontId="2" fillId="7" borderId="12" xfId="0" applyFont="1" applyFill="1" applyBorder="1" applyAlignment="1">
      <alignment vertical="center"/>
    </xf>
    <xf numFmtId="44" fontId="2" fillId="7" borderId="24" xfId="0" applyNumberFormat="1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17" fillId="13" borderId="30" xfId="0" applyFont="1" applyFill="1" applyBorder="1"/>
    <xf numFmtId="0" fontId="2" fillId="13" borderId="31" xfId="0" applyFont="1" applyFill="1" applyBorder="1"/>
    <xf numFmtId="0" fontId="2" fillId="2" borderId="10" xfId="0" applyFont="1" applyFill="1" applyBorder="1"/>
    <xf numFmtId="9" fontId="10" fillId="9" borderId="24" xfId="0" applyNumberFormat="1" applyFont="1" applyFill="1" applyBorder="1" applyProtection="1">
      <protection locked="0"/>
    </xf>
    <xf numFmtId="9" fontId="2" fillId="10" borderId="25" xfId="0" applyNumberFormat="1" applyFont="1" applyFill="1" applyBorder="1"/>
    <xf numFmtId="0" fontId="17" fillId="13" borderId="32" xfId="0" applyFont="1" applyFill="1" applyBorder="1"/>
    <xf numFmtId="0" fontId="17" fillId="13" borderId="33" xfId="0" applyFont="1" applyFill="1" applyBorder="1"/>
    <xf numFmtId="0" fontId="17" fillId="13" borderId="34" xfId="0" applyFont="1" applyFill="1" applyBorder="1"/>
    <xf numFmtId="0" fontId="17" fillId="2" borderId="25" xfId="0" applyFont="1" applyFill="1" applyBorder="1"/>
    <xf numFmtId="44" fontId="2" fillId="2" borderId="24" xfId="0" applyNumberFormat="1" applyFont="1" applyFill="1" applyBorder="1"/>
    <xf numFmtId="0" fontId="2" fillId="11" borderId="0" xfId="0" applyFont="1" applyFill="1"/>
    <xf numFmtId="44" fontId="2" fillId="7" borderId="0" xfId="0" applyNumberFormat="1" applyFont="1" applyFill="1"/>
    <xf numFmtId="0" fontId="2" fillId="11" borderId="12" xfId="0" applyFont="1" applyFill="1" applyBorder="1"/>
    <xf numFmtId="44" fontId="2" fillId="11" borderId="24" xfId="0" applyNumberFormat="1" applyFont="1" applyFill="1" applyBorder="1"/>
    <xf numFmtId="0" fontId="2" fillId="9" borderId="12" xfId="0" applyFont="1" applyFill="1" applyBorder="1" applyProtection="1">
      <protection locked="0"/>
    </xf>
    <xf numFmtId="44" fontId="17" fillId="7" borderId="0" xfId="0" applyNumberFormat="1" applyFont="1" applyFill="1"/>
    <xf numFmtId="0" fontId="2" fillId="0" borderId="0" xfId="0" applyFont="1"/>
    <xf numFmtId="9" fontId="2" fillId="7" borderId="0" xfId="0" applyNumberFormat="1" applyFont="1" applyFill="1"/>
    <xf numFmtId="0" fontId="26" fillId="7" borderId="24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4" fillId="2" borderId="0" xfId="0" applyFont="1" applyFill="1" applyAlignment="1"/>
    <xf numFmtId="0" fontId="25" fillId="0" borderId="0" xfId="0" applyFont="1" applyAlignment="1"/>
    <xf numFmtId="0" fontId="17" fillId="13" borderId="1" xfId="0" applyFont="1" applyFill="1" applyBorder="1" applyAlignment="1"/>
    <xf numFmtId="0" fontId="28" fillId="12" borderId="2" xfId="0" applyFont="1" applyFill="1" applyBorder="1" applyAlignment="1"/>
    <xf numFmtId="0" fontId="28" fillId="12" borderId="3" xfId="0" applyFont="1" applyFill="1" applyBorder="1" applyAlignment="1"/>
    <xf numFmtId="0" fontId="17" fillId="13" borderId="4" xfId="0" applyFont="1" applyFill="1" applyBorder="1" applyAlignment="1"/>
    <xf numFmtId="0" fontId="28" fillId="12" borderId="5" xfId="0" applyFont="1" applyFill="1" applyBorder="1" applyAlignment="1"/>
    <xf numFmtId="0" fontId="28" fillId="12" borderId="6" xfId="0" applyFont="1" applyFill="1" applyBorder="1" applyAlignment="1"/>
    <xf numFmtId="49" fontId="2" fillId="4" borderId="13" xfId="0" applyNumberFormat="1" applyFont="1" applyFill="1" applyBorder="1" applyAlignment="1" applyProtection="1">
      <protection locked="0"/>
    </xf>
    <xf numFmtId="0" fontId="26" fillId="5" borderId="14" xfId="0" applyFont="1" applyFill="1" applyBorder="1" applyAlignment="1" applyProtection="1">
      <protection locked="0"/>
    </xf>
    <xf numFmtId="0" fontId="2" fillId="3" borderId="1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49" fontId="2" fillId="4" borderId="16" xfId="0" applyNumberFormat="1" applyFont="1" applyFill="1" applyBorder="1" applyAlignment="1" applyProtection="1">
      <protection locked="0"/>
    </xf>
    <xf numFmtId="0" fontId="26" fillId="5" borderId="17" xfId="0" applyFont="1" applyFill="1" applyBorder="1" applyAlignment="1" applyProtection="1">
      <protection locked="0"/>
    </xf>
    <xf numFmtId="0" fontId="2" fillId="2" borderId="7" xfId="0" applyFont="1" applyFill="1" applyBorder="1" applyAlignment="1"/>
    <xf numFmtId="0" fontId="26" fillId="0" borderId="8" xfId="0" applyFont="1" applyBorder="1" applyAlignment="1"/>
    <xf numFmtId="0" fontId="2" fillId="2" borderId="18" xfId="0" applyFont="1" applyFill="1" applyBorder="1" applyAlignment="1"/>
    <xf numFmtId="0" fontId="26" fillId="0" borderId="19" xfId="0" applyFont="1" applyBorder="1" applyAlignment="1"/>
    <xf numFmtId="0" fontId="17" fillId="2" borderId="12" xfId="0" applyFont="1" applyFill="1" applyBorder="1" applyAlignment="1"/>
    <xf numFmtId="0" fontId="26" fillId="0" borderId="0" xfId="0" applyFont="1" applyAlignment="1"/>
    <xf numFmtId="0" fontId="15" fillId="2" borderId="0" xfId="0" applyFont="1" applyFill="1" applyAlignment="1"/>
    <xf numFmtId="0" fontId="6" fillId="0" borderId="0" xfId="0" applyFont="1" applyAlignment="1"/>
    <xf numFmtId="0" fontId="17" fillId="13" borderId="1" xfId="0" applyFont="1" applyFill="1" applyBorder="1" applyAlignment="1">
      <alignment horizontal="left"/>
    </xf>
    <xf numFmtId="0" fontId="17" fillId="13" borderId="2" xfId="0" applyFont="1" applyFill="1" applyBorder="1" applyAlignment="1">
      <alignment horizontal="left"/>
    </xf>
    <xf numFmtId="0" fontId="2" fillId="2" borderId="12" xfId="0" applyFont="1" applyFill="1" applyBorder="1" applyAlignment="1"/>
    <xf numFmtId="0" fontId="17" fillId="7" borderId="0" xfId="0" applyFont="1" applyFill="1" applyAlignment="1"/>
    <xf numFmtId="0" fontId="26" fillId="7" borderId="0" xfId="0" applyFont="1" applyFill="1" applyAlignment="1"/>
    <xf numFmtId="0" fontId="12" fillId="2" borderId="0" xfId="0" applyFont="1" applyFill="1" applyAlignment="1"/>
    <xf numFmtId="49" fontId="14" fillId="2" borderId="0" xfId="0" applyNumberFormat="1" applyFont="1" applyFill="1" applyAlignment="1">
      <alignment horizontal="left"/>
    </xf>
    <xf numFmtId="0" fontId="23" fillId="7" borderId="0" xfId="0" applyFont="1" applyFill="1" applyProtection="1">
      <protection hidden="1"/>
    </xf>
    <xf numFmtId="0" fontId="0" fillId="7" borderId="0" xfId="0" applyFill="1" applyProtection="1">
      <protection hidden="1"/>
    </xf>
  </cellXfs>
  <cellStyles count="6">
    <cellStyle name="Monétaire" xfId="1" builtinId="4"/>
    <cellStyle name="Normal" xfId="0" builtinId="0"/>
    <cellStyle name="Normal 2" xfId="2" xr:uid="{00000000-0005-0000-0000-000002000000}"/>
    <cellStyle name="Normal 3" xfId="4" xr:uid="{00000000-0005-0000-0000-000003000000}"/>
    <cellStyle name="Normal 4" xfId="5" xr:uid="{00000000-0005-0000-0000-000004000000}"/>
    <cellStyle name="Pourcentage" xfId="3" builtinId="5"/>
  </cellStyles>
  <dxfs count="0"/>
  <tableStyles count="0" defaultTableStyle="TableStyleMedium2" defaultPivotStyle="PivotStyleLight16"/>
  <colors>
    <mruColors>
      <color rgb="FFE995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276795</xdr:colOff>
      <xdr:row>0</xdr:row>
      <xdr:rowOff>26376</xdr:rowOff>
    </xdr:from>
    <xdr:to>
      <xdr:col>10</xdr:col>
      <xdr:colOff>922135</xdr:colOff>
      <xdr:row>4</xdr:row>
      <xdr:rowOff>13841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ACEA8D0-5637-9F8E-0D11-B1A82B69A1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803" t="21770" r="7843" b="24210"/>
        <a:stretch/>
      </xdr:blipFill>
      <xdr:spPr>
        <a:xfrm>
          <a:off x="7929359" y="26376"/>
          <a:ext cx="3089357" cy="874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O61"/>
  <sheetViews>
    <sheetView topLeftCell="A7" zoomScale="150" zoomScaleNormal="150" workbookViewId="0">
      <selection activeCell="D7" sqref="D7:E7"/>
    </sheetView>
  </sheetViews>
  <sheetFormatPr baseColWidth="10" defaultColWidth="11.42578125" defaultRowHeight="15" x14ac:dyDescent="0.25"/>
  <cols>
    <col min="1" max="1" width="3" customWidth="1"/>
    <col min="2" max="2" width="12.28515625" customWidth="1"/>
    <col min="3" max="3" width="11.140625" customWidth="1"/>
    <col min="6" max="6" width="3.7109375" customWidth="1"/>
    <col min="7" max="7" width="20" customWidth="1"/>
    <col min="8" max="8" width="11.28515625" customWidth="1"/>
    <col min="10" max="10" width="17.42578125" customWidth="1"/>
  </cols>
  <sheetData>
    <row r="1" spans="1:15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60"/>
      <c r="L1" s="60"/>
      <c r="M1" s="60"/>
      <c r="N1" s="60"/>
      <c r="O1" s="31"/>
    </row>
    <row r="2" spans="1:15" ht="21" x14ac:dyDescent="0.35">
      <c r="A2" s="3"/>
      <c r="B2" s="120" t="s">
        <v>0</v>
      </c>
      <c r="C2" s="121"/>
      <c r="D2" s="121"/>
      <c r="E2" s="121"/>
      <c r="F2" s="4"/>
      <c r="G2" s="4"/>
      <c r="H2" s="4"/>
      <c r="I2" s="4"/>
      <c r="J2" s="4"/>
      <c r="K2" s="31"/>
      <c r="L2" s="31"/>
      <c r="M2" s="31"/>
      <c r="N2" s="31"/>
      <c r="O2" s="31"/>
    </row>
    <row r="3" spans="1:15" x14ac:dyDescent="0.25">
      <c r="A3" s="1"/>
      <c r="B3" s="1"/>
      <c r="C3" s="1"/>
      <c r="D3" s="1"/>
      <c r="E3" s="1"/>
      <c r="F3" s="2"/>
      <c r="G3" s="2"/>
      <c r="H3" s="2"/>
      <c r="I3" s="2"/>
      <c r="J3" s="2"/>
      <c r="K3" s="31"/>
      <c r="L3" s="31"/>
      <c r="M3" s="31"/>
      <c r="N3" s="31"/>
      <c r="O3" s="31"/>
    </row>
    <row r="4" spans="1:15" x14ac:dyDescent="0.25">
      <c r="A4" s="1"/>
      <c r="B4" s="122" t="s">
        <v>1</v>
      </c>
      <c r="C4" s="123"/>
      <c r="D4" s="123"/>
      <c r="E4" s="124"/>
      <c r="F4" s="2"/>
      <c r="G4" s="125" t="s">
        <v>2</v>
      </c>
      <c r="H4" s="126"/>
      <c r="I4" s="126"/>
      <c r="J4" s="127"/>
      <c r="K4" s="151" t="s">
        <v>3</v>
      </c>
      <c r="L4" s="151" t="s">
        <v>4</v>
      </c>
      <c r="M4" s="151" t="s">
        <v>5</v>
      </c>
      <c r="N4" s="151" t="s">
        <v>6</v>
      </c>
      <c r="O4" s="151" t="s">
        <v>7</v>
      </c>
    </row>
    <row r="5" spans="1:15" x14ac:dyDescent="0.25">
      <c r="A5" s="1"/>
      <c r="B5" s="5"/>
      <c r="C5" s="6"/>
      <c r="D5" s="6"/>
      <c r="E5" s="7"/>
      <c r="F5" s="8"/>
      <c r="G5" s="9"/>
      <c r="H5" s="6"/>
      <c r="I5" s="6"/>
      <c r="J5" s="10"/>
      <c r="K5" s="152"/>
      <c r="L5" s="152"/>
      <c r="M5" s="152"/>
      <c r="N5" s="152"/>
      <c r="O5" s="152"/>
    </row>
    <row r="6" spans="1:15" x14ac:dyDescent="0.25">
      <c r="A6" s="1"/>
      <c r="B6" s="11" t="s">
        <v>8</v>
      </c>
      <c r="C6" s="1"/>
      <c r="D6" s="128"/>
      <c r="E6" s="129"/>
      <c r="F6" s="2"/>
      <c r="G6" s="12" t="s">
        <v>9</v>
      </c>
      <c r="H6" s="1"/>
      <c r="I6" s="72"/>
      <c r="J6" s="58">
        <v>45942</v>
      </c>
      <c r="K6" s="152"/>
      <c r="L6" s="152"/>
      <c r="M6" s="152"/>
      <c r="N6" s="152"/>
      <c r="O6" s="152"/>
    </row>
    <row r="7" spans="1:15" x14ac:dyDescent="0.25">
      <c r="A7" s="1"/>
      <c r="B7" s="11" t="s">
        <v>10</v>
      </c>
      <c r="C7" s="1"/>
      <c r="D7" s="134"/>
      <c r="E7" s="135"/>
      <c r="F7" s="2"/>
      <c r="G7" s="12" t="s">
        <v>11</v>
      </c>
      <c r="H7" s="1"/>
      <c r="I7" s="72"/>
      <c r="J7" s="59">
        <v>46110</v>
      </c>
      <c r="K7" s="152"/>
      <c r="L7" s="152"/>
      <c r="M7" s="152"/>
      <c r="N7" s="152"/>
      <c r="O7" s="152"/>
    </row>
    <row r="8" spans="1:15" x14ac:dyDescent="0.25">
      <c r="A8" s="1"/>
      <c r="B8" s="13"/>
      <c r="C8" s="14"/>
      <c r="D8" s="14"/>
      <c r="E8" s="15"/>
      <c r="F8" s="2"/>
      <c r="G8" s="35"/>
      <c r="H8" s="61"/>
      <c r="I8" s="61"/>
      <c r="J8" s="36"/>
      <c r="K8" s="152"/>
      <c r="L8" s="152"/>
      <c r="M8" s="152"/>
      <c r="N8" s="152"/>
      <c r="O8" s="152"/>
    </row>
    <row r="9" spans="1:15" x14ac:dyDescent="0.25">
      <c r="A9" s="1"/>
      <c r="B9" s="1"/>
      <c r="C9" s="1"/>
      <c r="D9" s="1"/>
      <c r="E9" s="1"/>
      <c r="F9" s="2"/>
      <c r="G9" s="93"/>
      <c r="H9" s="72" t="s">
        <v>12</v>
      </c>
      <c r="I9" s="72" t="s">
        <v>13</v>
      </c>
      <c r="J9" s="94"/>
      <c r="K9" s="152"/>
      <c r="L9" s="152"/>
      <c r="M9" s="152"/>
      <c r="N9" s="152"/>
      <c r="O9" s="152"/>
    </row>
    <row r="10" spans="1:15" x14ac:dyDescent="0.25">
      <c r="A10" s="1"/>
      <c r="B10" s="122" t="s">
        <v>14</v>
      </c>
      <c r="C10" s="123"/>
      <c r="D10" s="123"/>
      <c r="E10" s="124"/>
      <c r="F10" s="2"/>
      <c r="G10" s="37" t="str">
        <f>"Semaine"&amp;M10&amp;" ("&amp;N10&amp;")"</f>
        <v>Semaine1 (D1)</v>
      </c>
      <c r="H10" s="62">
        <f>J6-WEEKDAY(J6,3)</f>
        <v>45936</v>
      </c>
      <c r="I10" s="63">
        <f t="shared" ref="I10:I15" si="0">IF(K10,H10+20,H10+6)</f>
        <v>45942</v>
      </c>
      <c r="J10" s="41" t="str">
        <f>IF(K10,$K$4,"")&amp;IF(AND(K10:L10),", ","")&amp;IF(L10,$L$4,"")</f>
        <v/>
      </c>
      <c r="K10" s="151" t="b">
        <f>IFERROR(IF(AND(MONTH(H10)=12,DAY(H10)&gt;=17),TRUE,FALSE),FALSE)</f>
        <v>0</v>
      </c>
      <c r="L10" s="151" t="b">
        <f>IF(OR(IFERROR(FIND("S18",G10),FALSE),AND($J$7&lt;=I10,$J$7&gt;=H10)),TRUE,FALSE)</f>
        <v>0</v>
      </c>
      <c r="M10" s="151">
        <v>1</v>
      </c>
      <c r="N10" s="151" t="s">
        <v>15</v>
      </c>
      <c r="O10" s="151" t="b">
        <v>1</v>
      </c>
    </row>
    <row r="11" spans="1:15" x14ac:dyDescent="0.25">
      <c r="A11" s="1"/>
      <c r="B11" s="19"/>
      <c r="C11" s="20"/>
      <c r="D11" s="20"/>
      <c r="E11" s="7"/>
      <c r="F11" s="2"/>
      <c r="G11" s="37" t="str">
        <f>"Semaine "&amp;M11&amp;" ("&amp;N11&amp;")"</f>
        <v>Semaine 2 (D2)</v>
      </c>
      <c r="H11" s="62">
        <f>I10+1</f>
        <v>45943</v>
      </c>
      <c r="I11" s="63">
        <f t="shared" si="0"/>
        <v>45949</v>
      </c>
      <c r="J11" s="41" t="str">
        <f t="shared" ref="J11:J29" si="1">IF(K11,$K$4,"")&amp;IF(AND(K11:L11),", ","")&amp;IF(L11,$L$4,"")</f>
        <v/>
      </c>
      <c r="K11" s="151" t="b">
        <f>IFERROR(IF(AND(MONTH(H11)=12,DAY(H11)&gt;=17),TRUE,FALSE),FALSE)</f>
        <v>0</v>
      </c>
      <c r="L11" s="151" t="b">
        <f>IF(OR(IFERROR(FIND("S18",G11),FALSE),AND($J$7&lt;=I11,$J$7&gt;=H11)),TRUE,FALSE)</f>
        <v>0</v>
      </c>
      <c r="M11" s="151">
        <v>2</v>
      </c>
      <c r="N11" s="151" t="s">
        <v>16</v>
      </c>
      <c r="O11" s="151" t="b">
        <v>1</v>
      </c>
    </row>
    <row r="12" spans="1:15" x14ac:dyDescent="0.25">
      <c r="A12" s="1"/>
      <c r="B12" s="11" t="s">
        <v>17</v>
      </c>
      <c r="C12" s="1"/>
      <c r="D12" s="1"/>
      <c r="E12" s="33">
        <v>0.1</v>
      </c>
      <c r="F12" s="2"/>
      <c r="G12" s="37" t="str">
        <f>"Semaine "&amp;M12&amp;" ("&amp;N12&amp;")"</f>
        <v>Semaine 3 (D3)</v>
      </c>
      <c r="H12" s="62">
        <f t="shared" ref="H12:H15" si="2">I11+1</f>
        <v>45950</v>
      </c>
      <c r="I12" s="63">
        <f t="shared" si="0"/>
        <v>45956</v>
      </c>
      <c r="J12" s="41" t="str">
        <f t="shared" si="1"/>
        <v/>
      </c>
      <c r="K12" s="151" t="b">
        <f>IFERROR(IF(AND(MONTH(H12)=12,DAY(H12)&gt;=17),TRUE,FALSE),FALSE)</f>
        <v>0</v>
      </c>
      <c r="L12" s="151" t="b">
        <f>IF(OR(IFERROR(FIND("S18",G12),FALSE),AND($J$7&lt;=I12,$J$7&gt;=H12)),TRUE,FALSE)</f>
        <v>0</v>
      </c>
      <c r="M12" s="151">
        <v>3</v>
      </c>
      <c r="N12" s="151" t="s">
        <v>18</v>
      </c>
      <c r="O12" s="151" t="b">
        <v>1</v>
      </c>
    </row>
    <row r="13" spans="1:15" x14ac:dyDescent="0.25">
      <c r="A13" s="1"/>
      <c r="B13" s="132" t="s">
        <v>19</v>
      </c>
      <c r="C13" s="133"/>
      <c r="D13" s="133"/>
      <c r="E13" s="21">
        <v>0.25</v>
      </c>
      <c r="F13" s="2"/>
      <c r="G13" s="37" t="str">
        <f>"Semaine "&amp;M13&amp;" ("&amp;N13&amp;")"</f>
        <v>Semaine 4 (D4)</v>
      </c>
      <c r="H13" s="62">
        <f t="shared" si="2"/>
        <v>45957</v>
      </c>
      <c r="I13" s="63">
        <f t="shared" si="0"/>
        <v>45963</v>
      </c>
      <c r="J13" s="41" t="str">
        <f t="shared" si="1"/>
        <v/>
      </c>
      <c r="K13" s="151" t="b">
        <f>IFERROR(IF(AND(MONTH(H13)=12,DAY(H13)&gt;=17),TRUE,FALSE),FALSE)</f>
        <v>0</v>
      </c>
      <c r="L13" s="151" t="b">
        <f>IF(OR(IFERROR(FIND("S18",G13),FALSE),AND($J$7&lt;=I13,$J$7&gt;=H13)),TRUE,FALSE)</f>
        <v>0</v>
      </c>
      <c r="M13" s="151">
        <v>4</v>
      </c>
      <c r="N13" s="151" t="s">
        <v>20</v>
      </c>
      <c r="O13" s="151" t="b">
        <v>1</v>
      </c>
    </row>
    <row r="14" spans="1:15" x14ac:dyDescent="0.25">
      <c r="A14" s="1"/>
      <c r="B14" s="11" t="s">
        <v>21</v>
      </c>
      <c r="C14" s="1"/>
      <c r="D14" s="1"/>
      <c r="E14" s="47">
        <v>3.5000000000000003E-2</v>
      </c>
      <c r="F14" s="2"/>
      <c r="G14" s="37" t="str">
        <f>"Semaine "&amp;M14&amp;" ("&amp;N14&amp;")"</f>
        <v>Semaine 5 (D5)</v>
      </c>
      <c r="H14" s="62">
        <f t="shared" si="2"/>
        <v>45964</v>
      </c>
      <c r="I14" s="63">
        <f t="shared" si="0"/>
        <v>45970</v>
      </c>
      <c r="J14" s="41" t="str">
        <f t="shared" si="1"/>
        <v/>
      </c>
      <c r="K14" s="151" t="b">
        <f>IFERROR(IF(AND(MONTH(H14)=12,DAY(H14)&gt;=17),TRUE,FALSE),FALSE)</f>
        <v>0</v>
      </c>
      <c r="L14" s="151" t="b">
        <f>IF(OR(IFERROR(FIND("S18",G14),FALSE),AND($J$7&lt;=I14,$J$7&gt;=H14)),TRUE,FALSE)</f>
        <v>0</v>
      </c>
      <c r="M14" s="151">
        <v>5</v>
      </c>
      <c r="N14" s="151" t="s">
        <v>22</v>
      </c>
      <c r="O14" s="151" t="b">
        <v>1</v>
      </c>
    </row>
    <row r="15" spans="1:15" x14ac:dyDescent="0.25">
      <c r="A15" s="1"/>
      <c r="B15" s="11" t="s">
        <v>23</v>
      </c>
      <c r="C15" s="1"/>
      <c r="D15" s="1"/>
      <c r="E15" s="46">
        <v>0.25</v>
      </c>
      <c r="F15" s="2"/>
      <c r="G15" s="37" t="str">
        <f>"Semaine "&amp;M15&amp;" ("&amp;N15&amp;")"</f>
        <v>Semaine 1 (S1)</v>
      </c>
      <c r="H15" s="62">
        <f t="shared" si="2"/>
        <v>45971</v>
      </c>
      <c r="I15" s="63">
        <f t="shared" si="0"/>
        <v>45977</v>
      </c>
      <c r="J15" s="41" t="str">
        <f t="shared" si="1"/>
        <v/>
      </c>
      <c r="K15" s="151" t="b">
        <f>IFERROR(IF(AND(MONTH(H15)=12,DAY(H15)&gt;=17),TRUE,FALSE),FALSE)</f>
        <v>0</v>
      </c>
      <c r="L15" s="151" t="b">
        <f>IF(OR(IFERROR(FIND("S18",G15),FALSE),AND($J$7&lt;=I15,$J$7&gt;=H15)),TRUE,FALSE)</f>
        <v>0</v>
      </c>
      <c r="M15" s="151">
        <v>1</v>
      </c>
      <c r="N15" s="151" t="s">
        <v>24</v>
      </c>
      <c r="O15" s="151" t="b">
        <v>1</v>
      </c>
    </row>
    <row r="16" spans="1:15" x14ac:dyDescent="0.25">
      <c r="A16" s="1"/>
      <c r="B16" s="118" t="s">
        <v>25</v>
      </c>
      <c r="C16" s="119"/>
      <c r="D16" s="119"/>
      <c r="E16" s="48">
        <v>10</v>
      </c>
      <c r="F16" s="2"/>
      <c r="G16" s="37" t="str">
        <f>IF(O16,"Semaine "&amp;M16&amp;" ("&amp;N16&amp;")","")</f>
        <v>Semaine 2 (S2)</v>
      </c>
      <c r="H16" s="62">
        <f>IF(O16,I15+1,"")</f>
        <v>45978</v>
      </c>
      <c r="I16" s="63">
        <f>IF(O16,IF(K16,H16+20,H16+6),"")</f>
        <v>45984</v>
      </c>
      <c r="J16" s="41" t="str">
        <f t="shared" si="1"/>
        <v/>
      </c>
      <c r="K16" s="151" t="b">
        <f>IFERROR(IF(AND(MONTH(H16)=12,DAY(H16)&gt;=17),TRUE,FALSE),FALSE)</f>
        <v>0</v>
      </c>
      <c r="L16" s="151" t="b">
        <f>IF(OR(IFERROR(FIND("S18",G16),FALSE),AND($J$7&lt;=I16,$J$7&gt;=H16)),TRUE,FALSE)</f>
        <v>0</v>
      </c>
      <c r="M16" s="151">
        <v>2</v>
      </c>
      <c r="N16" s="151" t="s">
        <v>26</v>
      </c>
      <c r="O16" s="151" t="b">
        <f>NOT(OR($L$15:L15))</f>
        <v>1</v>
      </c>
    </row>
    <row r="17" spans="1:15" ht="15" customHeight="1" x14ac:dyDescent="0.25">
      <c r="A17" s="1"/>
      <c r="B17" s="34" t="s">
        <v>27</v>
      </c>
      <c r="C17" s="23"/>
      <c r="D17" s="24"/>
      <c r="E17" s="48">
        <f>SUM(Seuil!D15:D17)</f>
        <v>350</v>
      </c>
      <c r="F17" s="2"/>
      <c r="G17" s="37" t="str">
        <f t="shared" ref="G17:G29" si="3">IF(O17,"Semaine "&amp;M17&amp;" ("&amp;N17&amp;")","")</f>
        <v>Semaine 3 (S3)</v>
      </c>
      <c r="H17" s="62">
        <f t="shared" ref="H17:H29" si="4">IF(O17,I16+1,"")</f>
        <v>45985</v>
      </c>
      <c r="I17" s="63">
        <f t="shared" ref="I17:I29" si="5">IF(O17,IF(K17,H17+20,H17+6),"")</f>
        <v>45991</v>
      </c>
      <c r="J17" s="41" t="str">
        <f t="shared" si="1"/>
        <v/>
      </c>
      <c r="K17" s="151" t="b">
        <f>IFERROR(IF(AND(MONTH(H17)=12,DAY(H17)&gt;=17),TRUE,FALSE),FALSE)</f>
        <v>0</v>
      </c>
      <c r="L17" s="151" t="b">
        <f>IF(OR(IFERROR(FIND("S18",G17),FALSE),AND($J$7&lt;=I17,$J$7&gt;=H17)),TRUE,FALSE)</f>
        <v>0</v>
      </c>
      <c r="M17" s="151">
        <v>3</v>
      </c>
      <c r="N17" s="151" t="s">
        <v>28</v>
      </c>
      <c r="O17" s="151" t="b">
        <f>NOT(OR($L$15:L16))</f>
        <v>1</v>
      </c>
    </row>
    <row r="18" spans="1:15" x14ac:dyDescent="0.25">
      <c r="A18" s="1"/>
      <c r="B18" s="13"/>
      <c r="C18" s="14"/>
      <c r="D18" s="14"/>
      <c r="E18" s="15"/>
      <c r="F18" s="2"/>
      <c r="G18" s="37" t="str">
        <f t="shared" si="3"/>
        <v>Semaine 4 (S4)</v>
      </c>
      <c r="H18" s="62">
        <f t="shared" si="4"/>
        <v>45992</v>
      </c>
      <c r="I18" s="63">
        <f t="shared" si="5"/>
        <v>45998</v>
      </c>
      <c r="J18" s="41" t="str">
        <f t="shared" si="1"/>
        <v/>
      </c>
      <c r="K18" s="151" t="b">
        <f>IFERROR(IF(AND(MONTH(H18)=12,DAY(H18)&gt;=17),TRUE,FALSE),FALSE)</f>
        <v>0</v>
      </c>
      <c r="L18" s="151" t="b">
        <f>IF(OR(IFERROR(FIND("S18",G18),FALSE),AND($J$7&lt;=I18,$J$7&gt;=H18)),TRUE,FALSE)</f>
        <v>0</v>
      </c>
      <c r="M18" s="151">
        <v>4</v>
      </c>
      <c r="N18" s="151" t="s">
        <v>29</v>
      </c>
      <c r="O18" s="151" t="b">
        <f>NOT(OR($L$15:L17))</f>
        <v>1</v>
      </c>
    </row>
    <row r="19" spans="1:15" x14ac:dyDescent="0.25">
      <c r="A19" s="1"/>
      <c r="B19" s="1"/>
      <c r="C19" s="1"/>
      <c r="D19" s="1"/>
      <c r="E19" s="1"/>
      <c r="F19" s="2"/>
      <c r="G19" s="37" t="str">
        <f t="shared" si="3"/>
        <v>Semaine 5 (S5)</v>
      </c>
      <c r="H19" s="62">
        <f t="shared" si="4"/>
        <v>45999</v>
      </c>
      <c r="I19" s="63">
        <f t="shared" si="5"/>
        <v>46005</v>
      </c>
      <c r="J19" s="41" t="str">
        <f t="shared" si="1"/>
        <v/>
      </c>
      <c r="K19" s="151" t="b">
        <f>IFERROR(IF(AND(MONTH(H19)=12,DAY(H19)&gt;=17),TRUE,FALSE),FALSE)</f>
        <v>0</v>
      </c>
      <c r="L19" s="151" t="b">
        <f>IF(OR(IFERROR(FIND("S18",G19),FALSE),AND($J$7&lt;=I19,$J$7&gt;=H19)),TRUE,FALSE)</f>
        <v>0</v>
      </c>
      <c r="M19" s="151">
        <v>5</v>
      </c>
      <c r="N19" s="151" t="s">
        <v>30</v>
      </c>
      <c r="O19" s="151" t="b">
        <f>NOT(OR($L$15:L18))</f>
        <v>1</v>
      </c>
    </row>
    <row r="20" spans="1:15" x14ac:dyDescent="0.25">
      <c r="A20" s="1"/>
      <c r="B20" s="44" t="s">
        <v>31</v>
      </c>
      <c r="C20" s="39"/>
      <c r="D20" s="39"/>
      <c r="E20" s="40"/>
      <c r="F20" s="2"/>
      <c r="G20" s="37" t="str">
        <f t="shared" si="3"/>
        <v>Semaine 6 (S6)</v>
      </c>
      <c r="H20" s="62">
        <f t="shared" si="4"/>
        <v>46006</v>
      </c>
      <c r="I20" s="63">
        <f t="shared" si="5"/>
        <v>46012</v>
      </c>
      <c r="J20" s="41" t="str">
        <f t="shared" si="1"/>
        <v/>
      </c>
      <c r="K20" s="151" t="b">
        <f>IFERROR(IF(AND(MONTH(H20)=12,DAY(H20)&gt;=17),TRUE,FALSE),FALSE)</f>
        <v>0</v>
      </c>
      <c r="L20" s="151" t="b">
        <f>IF(OR(IFERROR(FIND("S18",G20),FALSE),AND($J$7&lt;=I20,$J$7&gt;=H20)),TRUE,FALSE)</f>
        <v>0</v>
      </c>
      <c r="M20" s="151">
        <v>6</v>
      </c>
      <c r="N20" s="151" t="s">
        <v>32</v>
      </c>
      <c r="O20" s="151" t="b">
        <f>NOT(OR($L$15:L19))</f>
        <v>1</v>
      </c>
    </row>
    <row r="21" spans="1:15" x14ac:dyDescent="0.25">
      <c r="A21" s="1"/>
      <c r="B21" s="49"/>
      <c r="C21" s="50"/>
      <c r="D21" s="50"/>
      <c r="E21" s="51"/>
      <c r="F21" s="2"/>
      <c r="G21" s="37" t="str">
        <f t="shared" si="3"/>
        <v>Semaine 7 (S7)</v>
      </c>
      <c r="H21" s="62">
        <f t="shared" si="4"/>
        <v>46013</v>
      </c>
      <c r="I21" s="63">
        <f>IF(O21,IF(K21,H21+13,H21+6),"")</f>
        <v>46026</v>
      </c>
      <c r="J21" s="41" t="str">
        <f t="shared" si="1"/>
        <v>Temps des Fêtes</v>
      </c>
      <c r="K21" s="151" t="b">
        <f>IFERROR(IF(AND(MONTH(H21)=12,DAY(H21)&gt;=17),TRUE,FALSE),FALSE)</f>
        <v>1</v>
      </c>
      <c r="L21" s="151" t="b">
        <f>IF(OR(IFERROR(FIND("S18",G21),FALSE),AND($J$7&lt;=I21,$J$7&gt;=H21)),TRUE,FALSE)</f>
        <v>0</v>
      </c>
      <c r="M21" s="151">
        <v>7</v>
      </c>
      <c r="N21" s="151" t="s">
        <v>33</v>
      </c>
      <c r="O21" s="151" t="b">
        <f>NOT(OR($L$15:L20))</f>
        <v>1</v>
      </c>
    </row>
    <row r="22" spans="1:15" x14ac:dyDescent="0.25">
      <c r="A22" s="1"/>
      <c r="B22" s="52" t="s">
        <v>34</v>
      </c>
      <c r="C22" s="30"/>
      <c r="D22" s="53" t="s">
        <v>35</v>
      </c>
      <c r="E22" s="117"/>
      <c r="F22" s="2"/>
      <c r="G22" s="37" t="str">
        <f t="shared" si="3"/>
        <v>Semaine 8 (S8)</v>
      </c>
      <c r="H22" s="62">
        <f t="shared" si="4"/>
        <v>46027</v>
      </c>
      <c r="I22" s="63">
        <f>IF(O22,IF(K22,H22+20,H22+6),"")</f>
        <v>46033</v>
      </c>
      <c r="J22" s="41" t="str">
        <f t="shared" si="1"/>
        <v/>
      </c>
      <c r="K22" s="151" t="b">
        <f>IFERROR(IF(AND(MONTH(H22)=12,DAY(H22)&gt;=17),TRUE,FALSE),FALSE)</f>
        <v>0</v>
      </c>
      <c r="L22" s="151" t="b">
        <f>IF(OR(IFERROR(FIND("S18",G22),FALSE),AND($J$7&lt;=I22,$J$7&gt;=H22)),TRUE,FALSE)</f>
        <v>0</v>
      </c>
      <c r="M22" s="151">
        <v>8</v>
      </c>
      <c r="N22" s="151" t="s">
        <v>36</v>
      </c>
      <c r="O22" s="151" t="b">
        <f>NOT(OR($L$15:L21))</f>
        <v>1</v>
      </c>
    </row>
    <row r="23" spans="1:15" x14ac:dyDescent="0.25">
      <c r="A23" s="1"/>
      <c r="B23" s="52" t="s">
        <v>37</v>
      </c>
      <c r="C23" s="30"/>
      <c r="D23" s="54">
        <v>45518</v>
      </c>
      <c r="E23" s="117"/>
      <c r="F23" s="2"/>
      <c r="G23" s="37" t="str">
        <f t="shared" si="3"/>
        <v>Semaine 9 (S9)</v>
      </c>
      <c r="H23" s="62">
        <f t="shared" si="4"/>
        <v>46034</v>
      </c>
      <c r="I23" s="63">
        <f t="shared" si="5"/>
        <v>46040</v>
      </c>
      <c r="J23" s="41" t="str">
        <f t="shared" si="1"/>
        <v/>
      </c>
      <c r="K23" s="151" t="b">
        <f>IFERROR(IF(AND(MONTH(H23)=12,DAY(H23)&gt;=17),TRUE,FALSE),FALSE)</f>
        <v>0</v>
      </c>
      <c r="L23" s="151" t="b">
        <f>IF(OR(IFERROR(FIND("S18",G23),FALSE),AND($J$7&lt;=I23,$J$7&gt;=H23)),TRUE,FALSE)</f>
        <v>0</v>
      </c>
      <c r="M23" s="151">
        <v>9</v>
      </c>
      <c r="N23" s="151" t="s">
        <v>38</v>
      </c>
      <c r="O23" s="151" t="b">
        <f>NOT(OR($L$15:L22))</f>
        <v>1</v>
      </c>
    </row>
    <row r="24" spans="1:15" x14ac:dyDescent="0.25">
      <c r="A24" s="1"/>
      <c r="B24" s="130" t="s">
        <v>39</v>
      </c>
      <c r="C24" s="131"/>
      <c r="D24" s="92"/>
      <c r="E24" s="117"/>
      <c r="F24" s="2"/>
      <c r="G24" s="37" t="str">
        <f t="shared" si="3"/>
        <v>Semaine 10 (S10)</v>
      </c>
      <c r="H24" s="62">
        <f t="shared" si="4"/>
        <v>46041</v>
      </c>
      <c r="I24" s="63">
        <f t="shared" si="5"/>
        <v>46047</v>
      </c>
      <c r="J24" s="41" t="str">
        <f t="shared" si="1"/>
        <v/>
      </c>
      <c r="K24" s="151" t="b">
        <f>IFERROR(IF(AND(MONTH(H24)=12,DAY(H24)&gt;=17),TRUE,FALSE),FALSE)</f>
        <v>0</v>
      </c>
      <c r="L24" s="151" t="b">
        <f>IF(OR(IFERROR(FIND("S18",G24),FALSE),AND($J$7&lt;=I24,$J$7&gt;=H24)),TRUE,FALSE)</f>
        <v>0</v>
      </c>
      <c r="M24" s="151">
        <v>10</v>
      </c>
      <c r="N24" s="151" t="s">
        <v>40</v>
      </c>
      <c r="O24" s="151" t="b">
        <f>NOT(OR($L$15:L23))</f>
        <v>1</v>
      </c>
    </row>
    <row r="25" spans="1:15" x14ac:dyDescent="0.25">
      <c r="A25" s="1"/>
      <c r="B25" s="55"/>
      <c r="C25" s="56"/>
      <c r="D25" s="56"/>
      <c r="E25" s="57"/>
      <c r="F25" s="2"/>
      <c r="G25" s="37" t="str">
        <f t="shared" si="3"/>
        <v>Semaine 11 (S11)</v>
      </c>
      <c r="H25" s="62">
        <f t="shared" si="4"/>
        <v>46048</v>
      </c>
      <c r="I25" s="63">
        <f t="shared" si="5"/>
        <v>46054</v>
      </c>
      <c r="J25" s="41" t="str">
        <f t="shared" si="1"/>
        <v/>
      </c>
      <c r="K25" s="151" t="b">
        <f>IFERROR(IF(AND(MONTH(H25)=12,DAY(H25)&gt;=17),TRUE,FALSE),FALSE)</f>
        <v>0</v>
      </c>
      <c r="L25" s="151" t="b">
        <f>IF(OR(IFERROR(FIND("S18",G25),FALSE),AND($J$7&lt;=I25,$J$7&gt;=H25)),TRUE,FALSE)</f>
        <v>0</v>
      </c>
      <c r="M25" s="151">
        <v>11</v>
      </c>
      <c r="N25" s="151" t="s">
        <v>41</v>
      </c>
      <c r="O25" s="151" t="b">
        <f>NOT(OR($L$15:L24))</f>
        <v>1</v>
      </c>
    </row>
    <row r="26" spans="1:15" x14ac:dyDescent="0.25">
      <c r="A26" s="1"/>
      <c r="B26" s="72"/>
      <c r="C26" s="72"/>
      <c r="D26" s="72"/>
      <c r="E26" s="72"/>
      <c r="F26" s="2"/>
      <c r="G26" s="37" t="str">
        <f t="shared" si="3"/>
        <v>Semaine 12 (S12)</v>
      </c>
      <c r="H26" s="62">
        <f t="shared" si="4"/>
        <v>46055</v>
      </c>
      <c r="I26" s="63">
        <f t="shared" si="5"/>
        <v>46061</v>
      </c>
      <c r="J26" s="41" t="str">
        <f t="shared" si="1"/>
        <v/>
      </c>
      <c r="K26" s="151" t="b">
        <f>IFERROR(IF(AND(MONTH(H26)=12,DAY(H26)&gt;=17),TRUE,FALSE),FALSE)</f>
        <v>0</v>
      </c>
      <c r="L26" s="151" t="b">
        <f>IF(OR(IFERROR(FIND("S18",G26),FALSE),AND($J$7&lt;=I26,$J$7&gt;=H26)),TRUE,FALSE)</f>
        <v>0</v>
      </c>
      <c r="M26" s="151">
        <v>12</v>
      </c>
      <c r="N26" s="151" t="s">
        <v>42</v>
      </c>
      <c r="O26" s="151" t="b">
        <f>NOT(OR($L$15:L25))</f>
        <v>1</v>
      </c>
    </row>
    <row r="27" spans="1:15" x14ac:dyDescent="0.25">
      <c r="A27" s="1"/>
      <c r="B27" s="30"/>
      <c r="C27" s="30"/>
      <c r="D27" s="30"/>
      <c r="E27" s="30"/>
      <c r="F27" s="2"/>
      <c r="G27" s="37" t="str">
        <f t="shared" si="3"/>
        <v>Semaine 13 (S13)</v>
      </c>
      <c r="H27" s="62">
        <f t="shared" si="4"/>
        <v>46062</v>
      </c>
      <c r="I27" s="63">
        <f t="shared" si="5"/>
        <v>46068</v>
      </c>
      <c r="J27" s="41" t="str">
        <f t="shared" si="1"/>
        <v/>
      </c>
      <c r="K27" s="151" t="b">
        <f>IFERROR(IF(AND(MONTH(H27)=12,DAY(H27)&gt;=17),TRUE,FALSE),FALSE)</f>
        <v>0</v>
      </c>
      <c r="L27" s="151" t="b">
        <f>IF(OR(IFERROR(FIND("S18",G27),FALSE),AND($J$7&lt;=I27,$J$7&gt;=H27)),TRUE,FALSE)</f>
        <v>0</v>
      </c>
      <c r="M27" s="151">
        <v>13</v>
      </c>
      <c r="N27" s="151" t="s">
        <v>43</v>
      </c>
      <c r="O27" s="151" t="b">
        <f>NOT(OR($L$15:L26))</f>
        <v>1</v>
      </c>
    </row>
    <row r="28" spans="1:15" x14ac:dyDescent="0.25">
      <c r="A28" s="1"/>
      <c r="B28" s="1"/>
      <c r="C28" s="1"/>
      <c r="D28" s="1"/>
      <c r="E28" s="1"/>
      <c r="F28" s="2"/>
      <c r="G28" s="37" t="str">
        <f t="shared" si="3"/>
        <v>Semaine 14 (S14)</v>
      </c>
      <c r="H28" s="62">
        <f t="shared" si="4"/>
        <v>46069</v>
      </c>
      <c r="I28" s="63">
        <f t="shared" si="5"/>
        <v>46075</v>
      </c>
      <c r="J28" s="41" t="str">
        <f t="shared" si="1"/>
        <v/>
      </c>
      <c r="K28" s="151" t="b">
        <f>IFERROR(IF(AND(MONTH(H28)=12,DAY(H28)&gt;=17),TRUE,FALSE),FALSE)</f>
        <v>0</v>
      </c>
      <c r="L28" s="151" t="b">
        <f>IF(OR(IFERROR(FIND("S18",G28),FALSE),AND($J$7&lt;=I28,$J$7&gt;=H28)),TRUE,FALSE)</f>
        <v>0</v>
      </c>
      <c r="M28" s="151">
        <v>14</v>
      </c>
      <c r="N28" s="151" t="s">
        <v>44</v>
      </c>
      <c r="O28" s="151" t="b">
        <f>NOT(OR($L$15:L27))</f>
        <v>1</v>
      </c>
    </row>
    <row r="29" spans="1:15" x14ac:dyDescent="0.25">
      <c r="A29" s="1"/>
      <c r="B29" s="1"/>
      <c r="C29" s="1"/>
      <c r="D29" s="1"/>
      <c r="E29" s="1"/>
      <c r="F29" s="2"/>
      <c r="G29" s="37" t="str">
        <f t="shared" si="3"/>
        <v>Semaine 15 (S15)</v>
      </c>
      <c r="H29" s="62">
        <f t="shared" si="4"/>
        <v>46076</v>
      </c>
      <c r="I29" s="63">
        <f t="shared" si="5"/>
        <v>46082</v>
      </c>
      <c r="J29" s="41" t="str">
        <f t="shared" si="1"/>
        <v/>
      </c>
      <c r="K29" s="151" t="b">
        <f>IFERROR(IF(AND(MONTH(H29)=12,DAY(H29)&gt;=17),TRUE,FALSE),FALSE)</f>
        <v>0</v>
      </c>
      <c r="L29" s="151" t="b">
        <f>IF(OR(IFERROR(FIND("S18",G29),FALSE),AND($J$7&lt;=I29,$J$7&gt;=H29)),TRUE,FALSE)</f>
        <v>0</v>
      </c>
      <c r="M29" s="151">
        <v>15</v>
      </c>
      <c r="N29" s="151" t="s">
        <v>45</v>
      </c>
      <c r="O29" s="151" t="b">
        <f>NOT(OR($L$15:L28))</f>
        <v>1</v>
      </c>
    </row>
    <row r="30" spans="1:15" x14ac:dyDescent="0.25">
      <c r="A30" s="1"/>
      <c r="B30" s="1"/>
      <c r="C30" s="1"/>
      <c r="D30" s="1"/>
      <c r="E30" s="1"/>
      <c r="F30" s="2"/>
      <c r="G30" s="37" t="str">
        <f t="shared" ref="G30:G31" si="6">IF(O30,"Semaine "&amp;M30&amp;" ("&amp;N30&amp;")","")</f>
        <v>Semaine 16 (S16)</v>
      </c>
      <c r="H30" s="62">
        <f t="shared" ref="H30:H31" si="7">IF(O30,I29+1,"")</f>
        <v>46083</v>
      </c>
      <c r="I30" s="63">
        <f t="shared" ref="I30:I31" si="8">IF(O30,IF(K30,H30+20,H30+6),"")</f>
        <v>46089</v>
      </c>
      <c r="J30" s="41" t="str">
        <f t="shared" ref="J30:J31" si="9">IF(K30,$K$4,"")&amp;IF(AND(K30:L30),", ","")&amp;IF(L30,$L$4,"")</f>
        <v/>
      </c>
      <c r="K30" s="151" t="b">
        <f>IFERROR(IF(AND(MONTH(H30)=12,DAY(H30)&gt;=17),TRUE,FALSE),FALSE)</f>
        <v>0</v>
      </c>
      <c r="L30" s="151" t="b">
        <f>IF(OR(IFERROR(FIND("S18",G30),FALSE),AND($J$7&lt;=I30,$J$7&gt;=H30)),TRUE,FALSE)</f>
        <v>0</v>
      </c>
      <c r="M30" s="151">
        <v>16</v>
      </c>
      <c r="N30" s="151" t="s">
        <v>46</v>
      </c>
      <c r="O30" s="151" t="b">
        <f>NOT(OR($L$15:L29))</f>
        <v>1</v>
      </c>
    </row>
    <row r="31" spans="1:15" x14ac:dyDescent="0.25">
      <c r="A31" s="1"/>
      <c r="B31" s="1"/>
      <c r="C31" s="1"/>
      <c r="D31" s="1"/>
      <c r="E31" s="1"/>
      <c r="F31" s="2"/>
      <c r="G31" s="37" t="str">
        <f t="shared" si="6"/>
        <v>Semaine 17 (S17)</v>
      </c>
      <c r="H31" s="62">
        <f t="shared" si="7"/>
        <v>46090</v>
      </c>
      <c r="I31" s="63">
        <f t="shared" si="8"/>
        <v>46096</v>
      </c>
      <c r="J31" s="41" t="str">
        <f t="shared" si="9"/>
        <v/>
      </c>
      <c r="K31" s="151" t="b">
        <f>IFERROR(IF(AND(MONTH(H31)=12,DAY(H31)&gt;=17),TRUE,FALSE),FALSE)</f>
        <v>0</v>
      </c>
      <c r="L31" s="151" t="b">
        <f>IF(OR(IFERROR(FIND("S18",G31),FALSE),AND($J$7&lt;=I31,$J$7&gt;=H31)),TRUE,FALSE)</f>
        <v>0</v>
      </c>
      <c r="M31" s="151">
        <v>17</v>
      </c>
      <c r="N31" s="151" t="s">
        <v>47</v>
      </c>
      <c r="O31" s="151" t="b">
        <f>NOT(OR($L$15:L30))</f>
        <v>1</v>
      </c>
    </row>
    <row r="32" spans="1:15" x14ac:dyDescent="0.25">
      <c r="A32" s="1"/>
      <c r="B32" s="1"/>
      <c r="C32" s="1"/>
      <c r="D32" s="1"/>
      <c r="E32" s="1"/>
      <c r="F32" s="2"/>
      <c r="G32" s="38" t="str">
        <f t="shared" ref="G32" si="10">IF(O32,"Semaine "&amp;M32&amp;" ("&amp;N32&amp;")","")</f>
        <v>Semaine 18 (S18)</v>
      </c>
      <c r="H32" s="64">
        <f t="shared" ref="H32" si="11">IF(O32,I31+1,"")</f>
        <v>46097</v>
      </c>
      <c r="I32" s="65">
        <f>IF(O32,IF(K32,H32+20,H32+6),"")</f>
        <v>46103</v>
      </c>
      <c r="J32" s="66" t="str">
        <f t="shared" ref="J32" si="12">IF(K32,$K$4,"")&amp;IF(AND(K32:L32),", ","")&amp;IF(L32,$L$4,"")</f>
        <v>Clôture</v>
      </c>
      <c r="K32" s="151" t="b">
        <f>IFERROR(IF(AND(MONTH(H32)=12,DAY(H32)&gt;=17),TRUE,FALSE),FALSE)</f>
        <v>0</v>
      </c>
      <c r="L32" s="151" t="b">
        <f>IF(OR(IFERROR(FIND("S18",G32),FALSE),AND($J$7&lt;=I32,$J$7&gt;=H32)),TRUE,FALSE)</f>
        <v>1</v>
      </c>
      <c r="M32" s="151">
        <v>18</v>
      </c>
      <c r="N32" s="151" t="s">
        <v>48</v>
      </c>
      <c r="O32" s="151" t="b">
        <f>NOT(OR($L$15:L31))</f>
        <v>1</v>
      </c>
    </row>
    <row r="33" spans="1:15" x14ac:dyDescent="0.25">
      <c r="A33" s="1"/>
      <c r="B33" s="1"/>
      <c r="C33" s="1"/>
      <c r="D33" s="1"/>
      <c r="E33" s="1"/>
      <c r="F33" s="2"/>
      <c r="G33" s="17"/>
      <c r="H33" s="22"/>
      <c r="I33" s="18"/>
      <c r="J33" s="2"/>
      <c r="K33" s="60"/>
      <c r="L33" s="60"/>
      <c r="M33" s="60"/>
      <c r="N33" s="60"/>
      <c r="O33" s="31"/>
    </row>
    <row r="34" spans="1:15" x14ac:dyDescent="0.25">
      <c r="A34" s="1"/>
      <c r="B34" s="1"/>
      <c r="C34" s="1"/>
      <c r="D34" s="1"/>
      <c r="E34" s="1"/>
      <c r="F34" s="2"/>
      <c r="G34" s="17"/>
      <c r="H34" s="17"/>
      <c r="I34" s="18"/>
      <c r="J34" s="2"/>
      <c r="K34" s="60"/>
      <c r="L34" s="60"/>
      <c r="M34" s="60"/>
      <c r="N34" s="60"/>
      <c r="O34" s="31"/>
    </row>
    <row r="35" spans="1:15" x14ac:dyDescent="0.25">
      <c r="A35" s="1"/>
      <c r="B35" s="1"/>
      <c r="C35" s="1"/>
      <c r="D35" s="1"/>
      <c r="E35" s="1"/>
      <c r="F35" s="2"/>
      <c r="G35" s="17"/>
      <c r="H35" s="17"/>
      <c r="I35" s="18"/>
      <c r="J35" s="2"/>
      <c r="K35" s="60"/>
      <c r="L35" s="60"/>
      <c r="M35" s="60"/>
      <c r="N35" s="60"/>
      <c r="O35" s="31"/>
    </row>
    <row r="36" spans="1:15" x14ac:dyDescent="0.25">
      <c r="A36" s="1"/>
      <c r="B36" s="1"/>
      <c r="C36" s="1"/>
      <c r="D36" s="1"/>
      <c r="E36" s="1"/>
      <c r="F36" s="2"/>
      <c r="G36" s="17"/>
      <c r="H36" s="17"/>
      <c r="I36" s="18"/>
      <c r="J36" s="2"/>
      <c r="K36" s="60"/>
      <c r="L36" s="60"/>
      <c r="M36" s="60"/>
      <c r="N36" s="60"/>
      <c r="O36" s="31"/>
    </row>
    <row r="37" spans="1:15" x14ac:dyDescent="0.25">
      <c r="A37" s="1"/>
      <c r="B37" s="1"/>
      <c r="C37" s="1"/>
      <c r="D37" s="1"/>
      <c r="E37" s="1"/>
      <c r="F37" s="2"/>
      <c r="G37" s="17"/>
      <c r="H37" s="17"/>
      <c r="I37" s="18"/>
      <c r="J37" s="2"/>
      <c r="K37" s="60"/>
      <c r="L37" s="60"/>
      <c r="M37" s="60"/>
      <c r="N37" s="60"/>
      <c r="O37" s="31"/>
    </row>
    <row r="38" spans="1:15" x14ac:dyDescent="0.25">
      <c r="A38" s="1"/>
      <c r="B38" s="1"/>
      <c r="C38" s="1"/>
      <c r="D38" s="1"/>
      <c r="E38" s="1"/>
      <c r="F38" s="2"/>
      <c r="G38" s="17"/>
      <c r="H38" s="17"/>
      <c r="I38" s="18"/>
      <c r="J38" s="2"/>
      <c r="K38" s="60"/>
      <c r="L38" s="60"/>
      <c r="M38" s="60"/>
      <c r="N38" s="60"/>
      <c r="O38" s="31"/>
    </row>
    <row r="39" spans="1:15" x14ac:dyDescent="0.25">
      <c r="A39" s="1"/>
      <c r="B39" s="1"/>
      <c r="C39" s="1"/>
      <c r="D39" s="1"/>
      <c r="E39" s="1"/>
      <c r="F39" s="2"/>
      <c r="G39" s="17"/>
      <c r="H39" s="17"/>
      <c r="I39" s="18"/>
      <c r="J39" s="2"/>
      <c r="K39" s="60"/>
      <c r="L39" s="60"/>
      <c r="M39" s="60"/>
      <c r="N39" s="60"/>
      <c r="O39" s="31"/>
    </row>
    <row r="40" spans="1:15" x14ac:dyDescent="0.25">
      <c r="A40" s="1"/>
      <c r="B40" s="1"/>
      <c r="C40" s="1"/>
      <c r="D40" s="1"/>
      <c r="E40" s="1"/>
      <c r="F40" s="2"/>
      <c r="G40" s="17"/>
      <c r="H40" s="17"/>
      <c r="I40" s="18"/>
      <c r="J40" s="2"/>
      <c r="K40" s="60"/>
      <c r="L40" s="60"/>
      <c r="M40" s="60"/>
      <c r="N40" s="60"/>
      <c r="O40" s="31"/>
    </row>
    <row r="41" spans="1:15" x14ac:dyDescent="0.25">
      <c r="A41" s="1"/>
      <c r="B41" s="1"/>
      <c r="C41" s="1"/>
      <c r="D41" s="1"/>
      <c r="E41" s="1"/>
      <c r="F41" s="2"/>
      <c r="G41" s="17"/>
      <c r="H41" s="17"/>
      <c r="I41" s="18"/>
      <c r="J41" s="2"/>
      <c r="K41" s="60"/>
      <c r="L41" s="60"/>
      <c r="M41" s="60"/>
      <c r="N41" s="60"/>
      <c r="O41" s="31"/>
    </row>
    <row r="42" spans="1:15" x14ac:dyDescent="0.25">
      <c r="A42" s="1"/>
      <c r="B42" s="1"/>
      <c r="C42" s="1"/>
      <c r="D42" s="1"/>
      <c r="E42" s="1"/>
      <c r="F42" s="2"/>
      <c r="G42" s="17"/>
      <c r="H42" s="17"/>
      <c r="I42" s="18"/>
      <c r="J42" s="2"/>
      <c r="K42" s="60"/>
      <c r="L42" s="60"/>
      <c r="M42" s="60"/>
      <c r="N42" s="60"/>
      <c r="O42" s="31"/>
    </row>
    <row r="43" spans="1:15" x14ac:dyDescent="0.25">
      <c r="A43" s="1"/>
      <c r="B43" s="1"/>
      <c r="C43" s="1"/>
      <c r="D43" s="1"/>
      <c r="E43" s="1"/>
      <c r="F43" s="2"/>
      <c r="G43" s="17"/>
      <c r="H43" s="17"/>
      <c r="I43" s="18"/>
      <c r="J43" s="2"/>
      <c r="K43" s="60"/>
      <c r="L43" s="60"/>
      <c r="M43" s="60"/>
      <c r="N43" s="60"/>
      <c r="O43" s="31"/>
    </row>
    <row r="44" spans="1:15" x14ac:dyDescent="0.25">
      <c r="A44" s="1"/>
      <c r="B44" s="1"/>
      <c r="C44" s="1"/>
      <c r="D44" s="1"/>
      <c r="E44" s="1"/>
      <c r="F44" s="2"/>
      <c r="G44" s="17"/>
      <c r="H44" s="17"/>
      <c r="I44" s="18"/>
      <c r="J44" s="2"/>
      <c r="K44" s="60"/>
      <c r="L44" s="60"/>
      <c r="M44" s="60"/>
      <c r="N44" s="60"/>
      <c r="O44" s="31"/>
    </row>
    <row r="45" spans="1:15" x14ac:dyDescent="0.25">
      <c r="A45" s="1"/>
      <c r="B45" s="1"/>
      <c r="C45" s="1"/>
      <c r="D45" s="1"/>
      <c r="E45" s="1"/>
      <c r="F45" s="2"/>
      <c r="G45" s="17"/>
      <c r="H45" s="17"/>
      <c r="I45" s="18"/>
      <c r="J45" s="2"/>
      <c r="K45" s="60"/>
      <c r="L45" s="60"/>
      <c r="M45" s="60"/>
      <c r="N45" s="60"/>
      <c r="O45" s="31"/>
    </row>
    <row r="46" spans="1:15" x14ac:dyDescent="0.25">
      <c r="A46" s="1"/>
      <c r="B46" s="1"/>
      <c r="C46" s="1"/>
      <c r="D46" s="1"/>
      <c r="E46" s="1"/>
      <c r="F46" s="2"/>
      <c r="G46" s="17"/>
      <c r="H46" s="17"/>
      <c r="I46" s="18"/>
      <c r="J46" s="2"/>
      <c r="K46" s="60"/>
      <c r="L46" s="60"/>
      <c r="M46" s="60"/>
      <c r="N46" s="60"/>
      <c r="O46" s="31"/>
    </row>
    <row r="47" spans="1:15" x14ac:dyDescent="0.25">
      <c r="A47" s="1"/>
      <c r="B47" s="1"/>
      <c r="C47" s="1"/>
      <c r="D47" s="1"/>
      <c r="E47" s="1"/>
      <c r="F47" s="2"/>
      <c r="G47" s="17"/>
      <c r="H47" s="17"/>
      <c r="I47" s="18"/>
      <c r="J47" s="2"/>
      <c r="K47" s="60"/>
      <c r="L47" s="60"/>
      <c r="M47" s="60"/>
      <c r="N47" s="60"/>
      <c r="O47" s="31"/>
    </row>
    <row r="48" spans="1:15" x14ac:dyDescent="0.25">
      <c r="A48" s="1"/>
      <c r="B48" s="1"/>
      <c r="C48" s="1"/>
      <c r="D48" s="1"/>
      <c r="E48" s="1"/>
      <c r="F48" s="2"/>
      <c r="G48" s="17"/>
      <c r="H48" s="17"/>
      <c r="I48" s="18"/>
      <c r="J48" s="2"/>
      <c r="K48" s="60"/>
      <c r="L48" s="60"/>
      <c r="M48" s="60"/>
      <c r="N48" s="60"/>
      <c r="O48" s="31"/>
    </row>
    <row r="49" spans="1:15" x14ac:dyDescent="0.25">
      <c r="A49" s="1"/>
      <c r="B49" s="1"/>
      <c r="C49" s="1"/>
      <c r="D49" s="1"/>
      <c r="E49" s="1"/>
      <c r="F49" s="2"/>
      <c r="G49" s="17"/>
      <c r="H49" s="17"/>
      <c r="I49" s="18"/>
      <c r="J49" s="2"/>
      <c r="K49" s="60"/>
      <c r="L49" s="60"/>
      <c r="M49" s="60"/>
      <c r="N49" s="60"/>
      <c r="O49" s="31"/>
    </row>
    <row r="50" spans="1:15" x14ac:dyDescent="0.25">
      <c r="A50" s="1"/>
      <c r="B50" s="1"/>
      <c r="C50" s="1"/>
      <c r="D50" s="1"/>
      <c r="E50" s="1"/>
      <c r="F50" s="2"/>
      <c r="G50" s="17"/>
      <c r="H50" s="17"/>
      <c r="I50" s="18"/>
      <c r="J50" s="2"/>
      <c r="K50" s="60"/>
      <c r="L50" s="60"/>
      <c r="M50" s="60"/>
      <c r="N50" s="60"/>
      <c r="O50" s="31"/>
    </row>
    <row r="51" spans="1:15" x14ac:dyDescent="0.25">
      <c r="A51" s="1"/>
      <c r="B51" s="1"/>
      <c r="C51" s="1"/>
      <c r="D51" s="1"/>
      <c r="E51" s="1"/>
      <c r="F51" s="2"/>
      <c r="G51" s="17"/>
      <c r="H51" s="17"/>
      <c r="I51" s="18"/>
      <c r="J51" s="2"/>
      <c r="K51" s="60"/>
      <c r="L51" s="60"/>
      <c r="M51" s="60"/>
      <c r="N51" s="60"/>
      <c r="O51" s="31"/>
    </row>
    <row r="52" spans="1:15" x14ac:dyDescent="0.25">
      <c r="A52" s="1"/>
      <c r="B52" s="1"/>
      <c r="C52" s="1"/>
      <c r="D52" s="1"/>
      <c r="E52" s="1"/>
      <c r="F52" s="2"/>
      <c r="G52" s="17"/>
      <c r="H52" s="17"/>
      <c r="I52" s="18"/>
      <c r="J52" s="2"/>
      <c r="K52" s="60"/>
      <c r="L52" s="60"/>
      <c r="M52" s="60"/>
      <c r="N52" s="60"/>
      <c r="O52" s="31"/>
    </row>
    <row r="53" spans="1:15" x14ac:dyDescent="0.25">
      <c r="A53" s="1"/>
      <c r="B53" s="1"/>
      <c r="C53" s="1"/>
      <c r="D53" s="1"/>
      <c r="E53" s="1"/>
      <c r="F53" s="2"/>
      <c r="G53" s="17"/>
      <c r="H53" s="17"/>
      <c r="I53" s="18"/>
      <c r="J53" s="2"/>
      <c r="K53" s="60"/>
      <c r="L53" s="60"/>
      <c r="M53" s="60"/>
      <c r="N53" s="60"/>
      <c r="O53" s="31"/>
    </row>
    <row r="54" spans="1:15" x14ac:dyDescent="0.25">
      <c r="A54" s="1"/>
      <c r="B54" s="1"/>
      <c r="C54" s="1"/>
      <c r="D54" s="1"/>
      <c r="E54" s="1"/>
      <c r="F54" s="2"/>
      <c r="G54" s="17"/>
      <c r="H54" s="17"/>
      <c r="I54" s="18"/>
      <c r="J54" s="2"/>
      <c r="K54" s="60"/>
      <c r="L54" s="60"/>
      <c r="M54" s="60"/>
      <c r="N54" s="60"/>
      <c r="O54" s="31"/>
    </row>
    <row r="55" spans="1:15" x14ac:dyDescent="0.25">
      <c r="A55" s="1"/>
      <c r="B55" s="1"/>
      <c r="C55" s="1"/>
      <c r="D55" s="1"/>
      <c r="E55" s="1"/>
      <c r="F55" s="2"/>
      <c r="G55" s="17"/>
      <c r="H55" s="17"/>
      <c r="I55" s="18"/>
      <c r="J55" s="2"/>
      <c r="K55" s="60"/>
      <c r="L55" s="60"/>
      <c r="M55" s="60"/>
      <c r="N55" s="60"/>
      <c r="O55" s="31"/>
    </row>
    <row r="56" spans="1:15" x14ac:dyDescent="0.25">
      <c r="A56" s="1"/>
      <c r="B56" s="1"/>
      <c r="C56" s="1"/>
      <c r="D56" s="1"/>
      <c r="E56" s="1"/>
      <c r="F56" s="2"/>
      <c r="G56" s="17"/>
      <c r="H56" s="17"/>
      <c r="I56" s="18"/>
      <c r="J56" s="2"/>
      <c r="K56" s="60"/>
      <c r="L56" s="60"/>
      <c r="M56" s="60"/>
      <c r="N56" s="60"/>
      <c r="O56" s="31"/>
    </row>
    <row r="57" spans="1:15" x14ac:dyDescent="0.25">
      <c r="A57" s="1"/>
      <c r="F57" s="2"/>
      <c r="G57" s="17"/>
      <c r="H57" s="17"/>
      <c r="I57" s="18"/>
      <c r="J57" s="2"/>
      <c r="K57" s="60"/>
      <c r="L57" s="60"/>
      <c r="M57" s="60"/>
      <c r="N57" s="60"/>
      <c r="O57" s="31"/>
    </row>
    <row r="58" spans="1:15" x14ac:dyDescent="0.25">
      <c r="A58" s="1"/>
      <c r="F58" s="2"/>
      <c r="K58" s="60"/>
      <c r="L58" s="60"/>
      <c r="M58" s="60"/>
      <c r="N58" s="60"/>
      <c r="O58" s="31"/>
    </row>
    <row r="59" spans="1:15" x14ac:dyDescent="0.25">
      <c r="A59" s="1"/>
      <c r="F59" s="2"/>
    </row>
    <row r="60" spans="1:15" x14ac:dyDescent="0.25">
      <c r="A60" s="1"/>
      <c r="F60" s="2"/>
    </row>
    <row r="61" spans="1:15" x14ac:dyDescent="0.25">
      <c r="A61" s="1"/>
      <c r="F61" s="2"/>
    </row>
  </sheetData>
  <sheetProtection algorithmName="SHA-512" hashValue="Us79QRUBmAk885i0oBhj+e0rRMNQSfIPuFTxOZbP3fMTfCdb62uhFGPuVsoktNX5UY7iwWK4n4j9PCnvGhLy7w==" saltValue="EAyUh9VJ9/3L9YsQPVrGrA==" spinCount="100000" sheet="1" formatCells="0" selectLockedCells="1"/>
  <mergeCells count="8">
    <mergeCell ref="G4:J4"/>
    <mergeCell ref="B2:E2"/>
    <mergeCell ref="B4:E4"/>
    <mergeCell ref="D6:E6"/>
    <mergeCell ref="B24:C24"/>
    <mergeCell ref="B13:D13"/>
    <mergeCell ref="B10:E10"/>
    <mergeCell ref="D7:E7"/>
  </mergeCells>
  <phoneticPr fontId="2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K45"/>
  <sheetViews>
    <sheetView tabSelected="1" zoomScale="150" zoomScaleNormal="150" workbookViewId="0">
      <selection activeCell="B9" sqref="B9"/>
    </sheetView>
  </sheetViews>
  <sheetFormatPr baseColWidth="10" defaultColWidth="11.42578125" defaultRowHeight="15" x14ac:dyDescent="0.25"/>
  <cols>
    <col min="1" max="1" width="3" customWidth="1"/>
    <col min="2" max="2" width="25" customWidth="1"/>
    <col min="5" max="5" width="2.28515625" customWidth="1"/>
    <col min="6" max="6" width="2" customWidth="1"/>
    <col min="7" max="7" width="30" customWidth="1"/>
    <col min="8" max="8" width="12.85546875" customWidth="1"/>
    <col min="9" max="9" width="2.42578125" customWidth="1"/>
    <col min="10" max="10" width="30.42578125" customWidth="1"/>
    <col min="11" max="11" width="13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" x14ac:dyDescent="0.35">
      <c r="A2" s="26"/>
      <c r="B2" s="149" t="s">
        <v>49</v>
      </c>
      <c r="C2" s="143"/>
      <c r="D2" s="143"/>
      <c r="E2" s="143"/>
      <c r="F2" s="143"/>
      <c r="G2" s="143"/>
      <c r="H2" s="143"/>
      <c r="I2" s="26"/>
      <c r="J2" s="26"/>
      <c r="K2" s="26"/>
    </row>
    <row r="3" spans="1:11" ht="18.75" x14ac:dyDescent="0.3">
      <c r="A3" s="27"/>
      <c r="B3" s="150"/>
      <c r="C3" s="143"/>
      <c r="D3" s="143"/>
      <c r="E3" s="143"/>
      <c r="F3" s="143"/>
      <c r="G3" s="143"/>
      <c r="H3" s="143"/>
      <c r="I3" s="27"/>
      <c r="J3" s="27"/>
      <c r="K3" s="27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x14ac:dyDescent="0.25">
      <c r="A5" s="3"/>
      <c r="B5" s="43" t="s">
        <v>50</v>
      </c>
      <c r="C5" s="43"/>
      <c r="D5" s="3"/>
      <c r="E5" s="3"/>
      <c r="F5" s="142" t="s">
        <v>51</v>
      </c>
      <c r="G5" s="143"/>
      <c r="H5" s="143"/>
      <c r="I5" s="3"/>
      <c r="J5" s="142" t="s">
        <v>49</v>
      </c>
      <c r="K5" s="143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28"/>
      <c r="B7" s="44" t="s">
        <v>52</v>
      </c>
      <c r="C7" s="73"/>
      <c r="D7" s="40"/>
      <c r="E7" s="1"/>
      <c r="F7" s="144" t="s">
        <v>53</v>
      </c>
      <c r="G7" s="145"/>
      <c r="H7" s="74" t="s">
        <v>54</v>
      </c>
      <c r="I7" s="1"/>
      <c r="J7" s="45" t="s">
        <v>55</v>
      </c>
      <c r="K7" s="75"/>
    </row>
    <row r="8" spans="1:11" x14ac:dyDescent="0.25">
      <c r="A8" s="28"/>
      <c r="B8" s="11"/>
      <c r="C8" s="1"/>
      <c r="D8" s="76"/>
      <c r="E8" s="1"/>
      <c r="F8" s="19"/>
      <c r="G8" s="20"/>
      <c r="H8" s="7"/>
      <c r="I8" s="1"/>
      <c r="J8" s="12"/>
      <c r="K8" s="36"/>
    </row>
    <row r="9" spans="1:11" x14ac:dyDescent="0.25">
      <c r="A9" s="28"/>
      <c r="B9" s="77"/>
      <c r="C9" s="67"/>
      <c r="D9" s="78"/>
      <c r="E9" s="1"/>
      <c r="F9" s="11">
        <v>1</v>
      </c>
      <c r="G9" s="79"/>
      <c r="H9" s="78"/>
      <c r="I9" s="1"/>
      <c r="J9" s="12" t="s">
        <v>56</v>
      </c>
      <c r="K9" s="80"/>
    </row>
    <row r="10" spans="1:11" ht="15.75" thickBot="1" x14ac:dyDescent="0.3">
      <c r="A10" s="28"/>
      <c r="B10" s="77"/>
      <c r="C10" s="67"/>
      <c r="D10" s="81"/>
      <c r="E10" s="1"/>
      <c r="F10" s="11">
        <v>2</v>
      </c>
      <c r="G10" s="79"/>
      <c r="H10" s="82"/>
      <c r="I10" s="1"/>
      <c r="J10" s="12" t="s">
        <v>57</v>
      </c>
      <c r="K10" s="83">
        <f>(K9)*Démarrage!E12</f>
        <v>0</v>
      </c>
    </row>
    <row r="11" spans="1:11" ht="15.75" thickTop="1" x14ac:dyDescent="0.25">
      <c r="A11" s="28"/>
      <c r="B11" s="84" t="s">
        <v>58</v>
      </c>
      <c r="C11" s="85"/>
      <c r="D11" s="86">
        <f>SUM(D9:D10)</f>
        <v>0</v>
      </c>
      <c r="E11" s="1"/>
      <c r="F11" s="11">
        <v>3</v>
      </c>
      <c r="G11" s="79"/>
      <c r="H11" s="82"/>
      <c r="I11" s="1"/>
      <c r="J11" s="12" t="s">
        <v>59</v>
      </c>
      <c r="K11" s="83">
        <f>(K9)*Démarrage!E14</f>
        <v>0</v>
      </c>
    </row>
    <row r="12" spans="1:11" x14ac:dyDescent="0.25">
      <c r="A12" s="28"/>
      <c r="B12" s="11"/>
      <c r="C12" s="1"/>
      <c r="D12" s="76"/>
      <c r="E12" s="1"/>
      <c r="F12" s="11">
        <v>4</v>
      </c>
      <c r="G12" s="79"/>
      <c r="H12" s="82"/>
      <c r="I12" s="1"/>
      <c r="J12" s="12" t="s">
        <v>60</v>
      </c>
      <c r="K12" s="83">
        <f>H24</f>
        <v>0</v>
      </c>
    </row>
    <row r="13" spans="1:11" ht="15.75" thickBot="1" x14ac:dyDescent="0.3">
      <c r="A13" s="28"/>
      <c r="B13" s="44" t="s">
        <v>61</v>
      </c>
      <c r="C13" s="73"/>
      <c r="D13" s="74"/>
      <c r="E13" s="1"/>
      <c r="F13" s="11">
        <v>5</v>
      </c>
      <c r="G13" s="79"/>
      <c r="H13" s="82"/>
      <c r="I13" s="1"/>
      <c r="J13" s="12"/>
      <c r="K13" s="87"/>
    </row>
    <row r="14" spans="1:11" ht="15.75" thickTop="1" x14ac:dyDescent="0.25">
      <c r="A14" s="28"/>
      <c r="B14" s="136"/>
      <c r="C14" s="137"/>
      <c r="D14" s="7"/>
      <c r="E14" s="88"/>
      <c r="F14" s="11">
        <v>6</v>
      </c>
      <c r="G14" s="79"/>
      <c r="H14" s="82"/>
      <c r="I14" s="1"/>
      <c r="J14" s="89" t="s">
        <v>55</v>
      </c>
      <c r="K14" s="90">
        <f>K9-(K10+K11+K12)</f>
        <v>0</v>
      </c>
    </row>
    <row r="15" spans="1:11" ht="15.75" thickBot="1" x14ac:dyDescent="0.3">
      <c r="A15" s="28"/>
      <c r="B15" s="91" t="s">
        <v>62</v>
      </c>
      <c r="C15" s="92"/>
      <c r="D15" s="48">
        <v>350</v>
      </c>
      <c r="E15" s="1"/>
      <c r="F15" s="11">
        <v>7</v>
      </c>
      <c r="G15" s="79"/>
      <c r="H15" s="81"/>
      <c r="I15" s="1"/>
      <c r="J15" s="93"/>
      <c r="K15" s="94"/>
    </row>
    <row r="16" spans="1:11" ht="15.75" thickTop="1" x14ac:dyDescent="0.25">
      <c r="A16" s="28"/>
      <c r="B16" s="95"/>
      <c r="C16" s="92"/>
      <c r="D16" s="96"/>
      <c r="E16" s="1"/>
      <c r="F16" s="11"/>
      <c r="G16" s="85" t="s">
        <v>63</v>
      </c>
      <c r="H16" s="86">
        <f>SUM(H9:H15)</f>
        <v>0</v>
      </c>
      <c r="I16" s="1"/>
      <c r="J16" s="97"/>
      <c r="K16" s="98"/>
    </row>
    <row r="17" spans="1:11" x14ac:dyDescent="0.25">
      <c r="A17" s="28"/>
      <c r="B17" s="91"/>
      <c r="C17" s="92"/>
      <c r="D17" s="48"/>
      <c r="E17" s="1"/>
      <c r="F17" s="13"/>
      <c r="G17" s="14"/>
      <c r="H17" s="15"/>
      <c r="I17" s="1"/>
      <c r="J17" s="99" t="s">
        <v>64</v>
      </c>
      <c r="K17" s="100"/>
    </row>
    <row r="18" spans="1:11" x14ac:dyDescent="0.25">
      <c r="A18" s="28"/>
      <c r="B18" s="77"/>
      <c r="C18" s="67"/>
      <c r="D18" s="82"/>
      <c r="E18" s="1"/>
      <c r="F18" s="144" t="s">
        <v>65</v>
      </c>
      <c r="G18" s="145"/>
      <c r="H18" s="74"/>
      <c r="I18" s="1"/>
      <c r="J18" s="101"/>
      <c r="K18" s="10"/>
    </row>
    <row r="19" spans="1:11" ht="15.75" thickBot="1" x14ac:dyDescent="0.3">
      <c r="A19" s="28"/>
      <c r="B19" s="77"/>
      <c r="C19" s="67"/>
      <c r="D19" s="81"/>
      <c r="E19" s="1"/>
      <c r="F19" s="11"/>
      <c r="G19" s="1"/>
      <c r="H19" s="76"/>
      <c r="I19" s="1"/>
      <c r="J19" s="12" t="s">
        <v>66</v>
      </c>
      <c r="K19" s="83">
        <f>D44</f>
        <v>350</v>
      </c>
    </row>
    <row r="20" spans="1:11" ht="15.75" thickTop="1" x14ac:dyDescent="0.25">
      <c r="A20" s="28"/>
      <c r="B20" s="140" t="s">
        <v>58</v>
      </c>
      <c r="C20" s="141"/>
      <c r="D20" s="86">
        <f>SUM(D15:D19)</f>
        <v>350</v>
      </c>
      <c r="E20" s="1"/>
      <c r="F20" s="11"/>
      <c r="G20" s="1" t="s">
        <v>67</v>
      </c>
      <c r="H20" s="102">
        <v>0.1</v>
      </c>
      <c r="I20" s="1"/>
      <c r="J20" s="12"/>
      <c r="K20" s="103"/>
    </row>
    <row r="21" spans="1:11" x14ac:dyDescent="0.25">
      <c r="A21" s="28"/>
      <c r="B21" s="138"/>
      <c r="C21" s="139"/>
      <c r="D21" s="15"/>
      <c r="E21" s="1"/>
      <c r="F21" s="11"/>
      <c r="G21" s="1"/>
      <c r="H21" s="76"/>
      <c r="I21" s="1"/>
      <c r="J21" s="12" t="s">
        <v>55</v>
      </c>
      <c r="K21" s="83">
        <f>K14</f>
        <v>0</v>
      </c>
    </row>
    <row r="22" spans="1:11" ht="15.75" thickBot="1" x14ac:dyDescent="0.3">
      <c r="A22" s="28"/>
      <c r="B22" s="104" t="s">
        <v>68</v>
      </c>
      <c r="C22" s="105"/>
      <c r="D22" s="106"/>
      <c r="E22" s="1"/>
      <c r="F22" s="144" t="s">
        <v>69</v>
      </c>
      <c r="G22" s="145"/>
      <c r="H22" s="74"/>
      <c r="I22" s="1"/>
      <c r="J22" s="12"/>
      <c r="K22" s="87"/>
    </row>
    <row r="23" spans="1:11" ht="15.75" thickTop="1" x14ac:dyDescent="0.25">
      <c r="A23" s="28"/>
      <c r="B23" s="146"/>
      <c r="C23" s="141"/>
      <c r="D23" s="76"/>
      <c r="E23" s="1"/>
      <c r="F23" s="11"/>
      <c r="G23" s="1"/>
      <c r="H23" s="76"/>
      <c r="I23" s="1"/>
      <c r="J23" s="89" t="s">
        <v>70</v>
      </c>
      <c r="K23" s="107" t="str">
        <f>IF(K9="","",ROUNDUP(K19/K14,0))</f>
        <v/>
      </c>
    </row>
    <row r="24" spans="1:11" x14ac:dyDescent="0.25">
      <c r="A24" s="28"/>
      <c r="B24" s="52"/>
      <c r="C24" s="30"/>
      <c r="D24" s="96"/>
      <c r="E24" s="1"/>
      <c r="F24" s="11"/>
      <c r="G24" s="1" t="s">
        <v>69</v>
      </c>
      <c r="H24" s="108">
        <f>H16*(1+H20)</f>
        <v>0</v>
      </c>
      <c r="I24" s="1"/>
      <c r="J24" s="12"/>
      <c r="K24" s="36"/>
    </row>
    <row r="25" spans="1:11" x14ac:dyDescent="0.25">
      <c r="A25" s="28"/>
      <c r="B25" s="77"/>
      <c r="C25" s="92"/>
      <c r="D25" s="78"/>
      <c r="E25" s="1"/>
      <c r="F25" s="13"/>
      <c r="G25" s="14"/>
      <c r="H25" s="15"/>
      <c r="I25" s="1"/>
      <c r="J25" s="32"/>
      <c r="K25" s="16"/>
    </row>
    <row r="26" spans="1:11" ht="15.75" thickBot="1" x14ac:dyDescent="0.3">
      <c r="A26" s="28"/>
      <c r="B26" s="77"/>
      <c r="C26" s="109"/>
      <c r="D26" s="81"/>
      <c r="E26" s="1"/>
      <c r="F26" s="1"/>
      <c r="G26" s="25"/>
      <c r="H26" s="1"/>
      <c r="I26" s="1"/>
      <c r="J26" s="1"/>
      <c r="K26" s="1"/>
    </row>
    <row r="27" spans="1:11" ht="15.75" thickTop="1" x14ac:dyDescent="0.25">
      <c r="A27" s="28"/>
      <c r="B27" s="140" t="s">
        <v>71</v>
      </c>
      <c r="C27" s="141"/>
      <c r="D27" s="86">
        <f>SUM(D24:D26)</f>
        <v>0</v>
      </c>
      <c r="E27" s="1"/>
      <c r="F27" s="147"/>
      <c r="G27" s="148"/>
      <c r="H27" s="148"/>
      <c r="I27" s="1"/>
      <c r="J27" s="1"/>
      <c r="K27" s="1"/>
    </row>
    <row r="28" spans="1:11" x14ac:dyDescent="0.25">
      <c r="A28" s="28"/>
      <c r="B28" s="146"/>
      <c r="C28" s="141"/>
      <c r="D28" s="15"/>
      <c r="E28" s="1"/>
      <c r="F28" s="148"/>
      <c r="G28" s="148"/>
      <c r="H28" s="148"/>
      <c r="I28" s="1"/>
      <c r="J28" s="1"/>
      <c r="K28" s="1"/>
    </row>
    <row r="29" spans="1:11" x14ac:dyDescent="0.25">
      <c r="A29" s="28"/>
      <c r="B29" s="44" t="s">
        <v>72</v>
      </c>
      <c r="C29" s="73"/>
      <c r="D29" s="74"/>
      <c r="E29" s="1"/>
      <c r="F29" s="67"/>
      <c r="G29" s="67"/>
      <c r="H29" s="67"/>
      <c r="I29" s="1"/>
      <c r="J29" s="1"/>
      <c r="K29" s="1"/>
    </row>
    <row r="30" spans="1:11" x14ac:dyDescent="0.25">
      <c r="A30" s="28"/>
      <c r="B30" s="19"/>
      <c r="C30" s="20"/>
      <c r="D30" s="7"/>
      <c r="E30" s="1"/>
      <c r="F30" s="68"/>
      <c r="G30" s="68"/>
      <c r="H30" s="68"/>
      <c r="I30" s="1"/>
      <c r="J30" s="1"/>
      <c r="K30" s="1"/>
    </row>
    <row r="31" spans="1:11" x14ac:dyDescent="0.25">
      <c r="A31" s="28"/>
      <c r="B31" s="77"/>
      <c r="C31" s="92"/>
      <c r="D31" s="78"/>
      <c r="E31" s="1"/>
      <c r="F31" s="67"/>
      <c r="G31" s="67"/>
      <c r="H31" s="67"/>
      <c r="I31" s="1"/>
      <c r="J31" s="1"/>
      <c r="K31" s="1"/>
    </row>
    <row r="32" spans="1:11" ht="15.75" thickBot="1" x14ac:dyDescent="0.3">
      <c r="A32" s="28"/>
      <c r="B32" s="77"/>
      <c r="C32" s="109"/>
      <c r="D32" s="81"/>
      <c r="E32" s="1"/>
      <c r="F32" s="67"/>
      <c r="G32" s="67"/>
      <c r="H32" s="110"/>
      <c r="I32" s="1"/>
      <c r="J32" s="1"/>
      <c r="K32" s="1"/>
    </row>
    <row r="33" spans="1:11" ht="15.75" thickTop="1" x14ac:dyDescent="0.25">
      <c r="A33" s="28"/>
      <c r="B33" s="140" t="s">
        <v>58</v>
      </c>
      <c r="C33" s="141"/>
      <c r="D33" s="86">
        <f>SUM(D31:D32)</f>
        <v>0</v>
      </c>
      <c r="E33" s="1"/>
      <c r="F33" s="67"/>
      <c r="G33" s="67"/>
      <c r="H33" s="110"/>
      <c r="I33" s="1"/>
      <c r="J33" s="1"/>
      <c r="K33" s="1"/>
    </row>
    <row r="34" spans="1:11" x14ac:dyDescent="0.25">
      <c r="A34" s="28"/>
      <c r="B34" s="146"/>
      <c r="C34" s="141"/>
      <c r="D34" s="76"/>
      <c r="E34" s="1"/>
      <c r="F34" s="67"/>
      <c r="G34" s="67"/>
      <c r="H34" s="110"/>
      <c r="I34" s="1"/>
      <c r="J34" s="1"/>
      <c r="K34" s="1"/>
    </row>
    <row r="35" spans="1:11" x14ac:dyDescent="0.25">
      <c r="A35" s="28"/>
      <c r="B35" s="44" t="s">
        <v>73</v>
      </c>
      <c r="C35" s="73"/>
      <c r="D35" s="74"/>
      <c r="E35" s="1"/>
      <c r="F35" s="67"/>
      <c r="G35" s="67"/>
      <c r="H35" s="110"/>
      <c r="I35" s="1"/>
      <c r="J35" s="1"/>
      <c r="K35" s="1"/>
    </row>
    <row r="36" spans="1:11" x14ac:dyDescent="0.25">
      <c r="A36" s="28"/>
      <c r="B36" s="19"/>
      <c r="C36" s="20"/>
      <c r="D36" s="7"/>
      <c r="E36" s="1"/>
      <c r="F36" s="67"/>
      <c r="G36" s="67"/>
      <c r="H36" s="110"/>
      <c r="I36" s="1"/>
      <c r="J36" s="1"/>
      <c r="K36" s="1"/>
    </row>
    <row r="37" spans="1:11" x14ac:dyDescent="0.25">
      <c r="A37" s="28"/>
      <c r="B37" s="111"/>
      <c r="C37" s="29"/>
      <c r="D37" s="112"/>
      <c r="E37" s="1"/>
      <c r="F37" s="67"/>
      <c r="G37" s="67"/>
      <c r="H37" s="110"/>
      <c r="I37" s="1"/>
      <c r="J37" s="1"/>
      <c r="K37" s="1"/>
    </row>
    <row r="38" spans="1:11" x14ac:dyDescent="0.25">
      <c r="A38" s="28"/>
      <c r="B38" s="113"/>
      <c r="C38" s="29"/>
      <c r="D38" s="82"/>
      <c r="E38" s="1"/>
      <c r="F38" s="67"/>
      <c r="G38" s="69"/>
      <c r="H38" s="114"/>
      <c r="I38" s="1"/>
      <c r="J38" s="1"/>
      <c r="K38" s="1"/>
    </row>
    <row r="39" spans="1:11" ht="15.75" thickBot="1" x14ac:dyDescent="0.3">
      <c r="A39" s="28"/>
      <c r="B39" s="113"/>
      <c r="C39" s="29"/>
      <c r="D39" s="81"/>
      <c r="E39" s="1"/>
      <c r="F39" s="67"/>
      <c r="G39" s="67"/>
      <c r="H39" s="67"/>
      <c r="I39" s="1"/>
      <c r="J39" s="1"/>
      <c r="K39" s="1"/>
    </row>
    <row r="40" spans="1:11" ht="15.75" thickTop="1" x14ac:dyDescent="0.25">
      <c r="A40" s="28"/>
      <c r="B40" s="140" t="s">
        <v>58</v>
      </c>
      <c r="C40" s="141"/>
      <c r="D40" s="86">
        <f>SUM(D37:D39)</f>
        <v>0</v>
      </c>
      <c r="E40" s="1"/>
      <c r="F40" s="68"/>
      <c r="G40" s="68"/>
      <c r="H40" s="68"/>
      <c r="I40" s="1"/>
      <c r="J40" s="1"/>
      <c r="K40" s="1"/>
    </row>
    <row r="41" spans="1:11" x14ac:dyDescent="0.25">
      <c r="A41" s="28"/>
      <c r="B41" s="11"/>
      <c r="C41" s="115"/>
      <c r="D41" s="76"/>
      <c r="E41" s="1"/>
      <c r="F41" s="67"/>
      <c r="G41" s="67"/>
      <c r="H41" s="67"/>
      <c r="I41" s="1"/>
      <c r="J41" s="1"/>
      <c r="K41" s="1"/>
    </row>
    <row r="42" spans="1:11" x14ac:dyDescent="0.25">
      <c r="A42" s="28"/>
      <c r="B42" s="44" t="s">
        <v>74</v>
      </c>
      <c r="C42" s="73"/>
      <c r="D42" s="74"/>
      <c r="E42" s="1"/>
      <c r="F42" s="67"/>
      <c r="G42" s="67"/>
      <c r="H42" s="116"/>
      <c r="I42" s="1"/>
      <c r="J42" s="1"/>
      <c r="K42" s="1"/>
    </row>
    <row r="43" spans="1:11" x14ac:dyDescent="0.25">
      <c r="A43" s="28"/>
      <c r="B43" s="136"/>
      <c r="C43" s="137"/>
      <c r="D43" s="7"/>
      <c r="E43" s="1"/>
      <c r="F43" s="67"/>
      <c r="G43" s="67"/>
      <c r="H43" s="67"/>
      <c r="I43" s="1"/>
      <c r="J43" s="1"/>
      <c r="K43" s="1"/>
    </row>
    <row r="44" spans="1:11" x14ac:dyDescent="0.25">
      <c r="A44" s="28"/>
      <c r="B44" s="84" t="s">
        <v>75</v>
      </c>
      <c r="C44" s="85"/>
      <c r="D44" s="86">
        <f>D33+D27+D20+D11+D40</f>
        <v>350</v>
      </c>
      <c r="E44" s="1"/>
      <c r="F44" s="68"/>
      <c r="G44" s="68"/>
      <c r="H44" s="68"/>
      <c r="I44" s="1"/>
      <c r="J44" s="1"/>
      <c r="K44" s="1"/>
    </row>
    <row r="45" spans="1:11" x14ac:dyDescent="0.25">
      <c r="A45" s="28"/>
      <c r="B45" s="138"/>
      <c r="C45" s="139"/>
      <c r="D45" s="15"/>
      <c r="E45" s="1"/>
      <c r="F45" s="67"/>
      <c r="G45" s="67"/>
      <c r="H45" s="67"/>
      <c r="I45" s="1"/>
      <c r="J45" s="1"/>
      <c r="K45" s="1"/>
    </row>
  </sheetData>
  <sheetProtection algorithmName="SHA-512" hashValue="Tu7thIfMBFQVzkZydsyuUfWEluq/+HAUCe7ta+NEeBPFWxCPLbKVrlkOppUe0EJIW7ddxOC73mazZryOKQP/Lw==" saltValue="Ys277BvmqdCwJRsM+4gtjQ==" spinCount="100000" sheet="1" formatCells="0" selectLockedCells="1"/>
  <mergeCells count="19">
    <mergeCell ref="B2:H2"/>
    <mergeCell ref="B3:H3"/>
    <mergeCell ref="F5:H5"/>
    <mergeCell ref="F18:G18"/>
    <mergeCell ref="F22:G22"/>
    <mergeCell ref="B20:C20"/>
    <mergeCell ref="B21:C21"/>
    <mergeCell ref="B43:C43"/>
    <mergeCell ref="B45:C45"/>
    <mergeCell ref="B33:C33"/>
    <mergeCell ref="J5:K5"/>
    <mergeCell ref="B14:C14"/>
    <mergeCell ref="F7:G7"/>
    <mergeCell ref="B34:C34"/>
    <mergeCell ref="B40:C40"/>
    <mergeCell ref="B27:C27"/>
    <mergeCell ref="F27:H28"/>
    <mergeCell ref="B28:C28"/>
    <mergeCell ref="B23:C23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955EB-D7B8-7A44-86CE-3D5297D43677}">
  <sheetPr>
    <tabColor theme="4" tint="-0.249977111117893"/>
  </sheetPr>
  <dimension ref="A2:W30"/>
  <sheetViews>
    <sheetView workbookViewId="0">
      <selection activeCell="D19" sqref="D19"/>
    </sheetView>
  </sheetViews>
  <sheetFormatPr baseColWidth="10" defaultColWidth="11.42578125" defaultRowHeight="15" x14ac:dyDescent="0.25"/>
  <sheetData>
    <row r="2" spans="1:23" x14ac:dyDescent="0.25">
      <c r="A2" t="s">
        <v>76</v>
      </c>
      <c r="B2" t="e">
        <f>COUNTIF(#REF!,"&lt;&gt;"&amp;"")</f>
        <v>#REF!</v>
      </c>
    </row>
    <row r="3" spans="1:23" x14ac:dyDescent="0.25">
      <c r="A3" t="s">
        <v>77</v>
      </c>
      <c r="B3" s="42" t="e">
        <f>#REF!+#REF!</f>
        <v>#REF!</v>
      </c>
    </row>
    <row r="4" spans="1:23" x14ac:dyDescent="0.25">
      <c r="A4" t="s">
        <v>78</v>
      </c>
      <c r="B4" s="42" t="e">
        <f>#REF!+#REF!</f>
        <v>#REF!</v>
      </c>
    </row>
    <row r="6" spans="1:23" x14ac:dyDescent="0.25">
      <c r="D6" t="s">
        <v>79</v>
      </c>
      <c r="E6" t="str">
        <f t="array" ref="E6:V6">IF(TRANSPOSE(Démarrage!O15:O32),TRANSPOSE(Démarrage!N15:N32),"")</f>
        <v>S1</v>
      </c>
      <c r="F6" t="str">
        <v>S2</v>
      </c>
      <c r="G6" t="str">
        <v>S3</v>
      </c>
      <c r="H6" t="str">
        <v>S4</v>
      </c>
      <c r="I6" t="str">
        <v>S5</v>
      </c>
      <c r="J6" t="str">
        <v>S6</v>
      </c>
      <c r="K6" t="str">
        <v>S7</v>
      </c>
      <c r="L6" t="str">
        <v>S8</v>
      </c>
      <c r="M6" t="str">
        <v>S9</v>
      </c>
      <c r="N6" t="str">
        <v>S10</v>
      </c>
      <c r="O6" t="str">
        <v>S11</v>
      </c>
      <c r="P6" t="str">
        <v>S12</v>
      </c>
      <c r="Q6" t="str">
        <v>S13</v>
      </c>
      <c r="R6" t="str">
        <v>S14</v>
      </c>
      <c r="S6" t="str">
        <v>S15</v>
      </c>
      <c r="T6" t="str">
        <v>S16</v>
      </c>
      <c r="U6" t="str">
        <v>S17</v>
      </c>
      <c r="V6" t="str">
        <v>S18</v>
      </c>
    </row>
    <row r="7" spans="1:23" x14ac:dyDescent="0.25">
      <c r="D7" s="42" t="e">
        <f>SUMIF(#REF!,"="&amp;"D*",#REF!)+SUMIF(#REF!,"="&amp;"D*",#REF!)</f>
        <v>#REF!</v>
      </c>
      <c r="E7" s="42" t="e">
        <f>SUMIF(#REF!,"="&amp;E6,#REF!)+SUMIF(#REF!,"="&amp;E6,#REF!)</f>
        <v>#REF!</v>
      </c>
      <c r="F7" s="42" t="e">
        <f>SUMIF(#REF!,"="&amp;F6,#REF!)+SUMIF(#REF!,"="&amp;F6,#REF!)</f>
        <v>#REF!</v>
      </c>
      <c r="G7" s="42" t="e">
        <f>SUMIF(#REF!,"="&amp;G6,#REF!)+SUMIF(#REF!,"="&amp;G6,#REF!)</f>
        <v>#REF!</v>
      </c>
      <c r="H7" s="42" t="e">
        <f>SUMIF(#REF!,"="&amp;H6,#REF!)+SUMIF(#REF!,"="&amp;H6,#REF!)</f>
        <v>#REF!</v>
      </c>
      <c r="I7" s="42" t="e">
        <f>SUMIF(#REF!,"="&amp;I6,#REF!)+SUMIF(#REF!,"="&amp;I6,#REF!)</f>
        <v>#REF!</v>
      </c>
      <c r="J7" s="42" t="e">
        <f>SUMIF(#REF!,"="&amp;J6,#REF!)+SUMIF(#REF!,"="&amp;J6,#REF!)</f>
        <v>#REF!</v>
      </c>
      <c r="K7" s="42" t="e">
        <f>SUMIF(#REF!,"="&amp;K6,#REF!)+SUMIF(#REF!,"="&amp;K6,#REF!)</f>
        <v>#REF!</v>
      </c>
      <c r="L7" s="42" t="e">
        <f>SUMIF(#REF!,"="&amp;L6,#REF!)+SUMIF(#REF!,"="&amp;L6,#REF!)</f>
        <v>#REF!</v>
      </c>
      <c r="M7" s="42" t="e">
        <f>SUMIF(#REF!,"="&amp;M6,#REF!)+SUMIF(#REF!,"="&amp;M6,#REF!)</f>
        <v>#REF!</v>
      </c>
      <c r="N7" s="42" t="e">
        <f>SUMIF(#REF!,"="&amp;N6,#REF!)+SUMIF(#REF!,"="&amp;N6,#REF!)</f>
        <v>#REF!</v>
      </c>
      <c r="O7" s="42" t="e">
        <f>SUMIF(#REF!,"="&amp;O6,#REF!)+SUMIF(#REF!,"="&amp;O6,#REF!)</f>
        <v>#REF!</v>
      </c>
      <c r="P7" s="42" t="e">
        <f>SUMIF(#REF!,"="&amp;P6,#REF!)+SUMIF(#REF!,"="&amp;P6,#REF!)</f>
        <v>#REF!</v>
      </c>
      <c r="Q7" s="42" t="e">
        <f>SUMIF(#REF!,"="&amp;Q6,#REF!)+SUMIF(#REF!,"="&amp;Q6,#REF!)</f>
        <v>#REF!</v>
      </c>
      <c r="R7" s="42" t="e">
        <f>SUMIF(#REF!,"="&amp;R6,#REF!)+SUMIF(#REF!,"="&amp;R6,#REF!)</f>
        <v>#REF!</v>
      </c>
      <c r="S7" s="42" t="e">
        <f>SUMIF(#REF!,"="&amp;S6,#REF!)+SUMIF(#REF!,"="&amp;S6,#REF!)</f>
        <v>#REF!</v>
      </c>
      <c r="T7" s="42" t="e">
        <f>SUMIF(#REF!,"="&amp;T6,#REF!)+SUMIF(#REF!,"="&amp;T6,#REF!)</f>
        <v>#REF!</v>
      </c>
      <c r="U7" s="42" t="e">
        <f>SUMIF(#REF!,"="&amp;U6,#REF!)+SUMIF(#REF!,"="&amp;U6,#REF!)</f>
        <v>#REF!</v>
      </c>
      <c r="V7" s="42" t="e">
        <f>SUMIF(#REF!,"="&amp;V6,#REF!)+SUMIF(#REF!,"="&amp;V6,#REF!)</f>
        <v>#REF!</v>
      </c>
    </row>
    <row r="8" spans="1:23" x14ac:dyDescent="0.25">
      <c r="D8" s="42" t="e">
        <f>SUMIF(#REF!,"="&amp;"D*",#REF!)+SUMIF(#REF!,"="&amp;"D*",#REF!)</f>
        <v>#REF!</v>
      </c>
      <c r="E8" s="42" t="e">
        <f>SUMIF(#REF!,"="&amp;E6,#REF!)+SUMIF(#REF!,"="&amp;E6,#REF!)</f>
        <v>#REF!</v>
      </c>
      <c r="F8" s="42" t="e">
        <f>SUMIF(#REF!,"="&amp;F6,#REF!)+SUMIF(#REF!,"="&amp;F6,#REF!)</f>
        <v>#REF!</v>
      </c>
      <c r="G8" s="42" t="e">
        <f>SUMIF(#REF!,"="&amp;G6,#REF!)+SUMIF(#REF!,"="&amp;G6,#REF!)</f>
        <v>#REF!</v>
      </c>
      <c r="H8" s="42" t="e">
        <f>SUMIF(#REF!,"="&amp;H6,#REF!)+SUMIF(#REF!,"="&amp;H6,#REF!)</f>
        <v>#REF!</v>
      </c>
      <c r="I8" s="42" t="e">
        <f>SUMIF(#REF!,"="&amp;I6,#REF!)+SUMIF(#REF!,"="&amp;I6,#REF!)</f>
        <v>#REF!</v>
      </c>
      <c r="J8" s="42" t="e">
        <f>SUMIF(#REF!,"="&amp;J6,#REF!)+SUMIF(#REF!,"="&amp;J6,#REF!)</f>
        <v>#REF!</v>
      </c>
      <c r="K8" s="42" t="e">
        <f>SUMIF(#REF!,"="&amp;K6,#REF!)+SUMIF(#REF!,"="&amp;K6,#REF!)</f>
        <v>#REF!</v>
      </c>
      <c r="L8" s="42" t="e">
        <f>SUMIF(#REF!,"="&amp;L6,#REF!)+SUMIF(#REF!,"="&amp;L6,#REF!)</f>
        <v>#REF!</v>
      </c>
      <c r="M8" s="42" t="e">
        <f>SUMIF(#REF!,"="&amp;M6,#REF!)+SUMIF(#REF!,"="&amp;M6,#REF!)</f>
        <v>#REF!</v>
      </c>
      <c r="N8" s="42" t="e">
        <f>SUMIF(#REF!,"="&amp;N6,#REF!)+SUMIF(#REF!,"="&amp;N6,#REF!)</f>
        <v>#REF!</v>
      </c>
      <c r="O8" s="42" t="e">
        <f>SUMIF(#REF!,"="&amp;O6,#REF!)+SUMIF(#REF!,"="&amp;O6,#REF!)</f>
        <v>#REF!</v>
      </c>
      <c r="P8" s="42" t="e">
        <f>SUMIF(#REF!,"="&amp;P6,#REF!)+SUMIF(#REF!,"="&amp;P6,#REF!)</f>
        <v>#REF!</v>
      </c>
      <c r="Q8" s="42" t="e">
        <f>SUMIF(#REF!,"="&amp;Q6,#REF!)+SUMIF(#REF!,"="&amp;Q6,#REF!)</f>
        <v>#REF!</v>
      </c>
      <c r="R8" s="42" t="e">
        <f>SUMIF(#REF!,"="&amp;R6,#REF!)+SUMIF(#REF!,"="&amp;R6,#REF!)</f>
        <v>#REF!</v>
      </c>
      <c r="S8" s="42" t="e">
        <f>SUMIF(#REF!,"="&amp;S6,#REF!)+SUMIF(#REF!,"="&amp;S6,#REF!)</f>
        <v>#REF!</v>
      </c>
      <c r="T8" s="42" t="e">
        <f>SUMIF(#REF!,"="&amp;T6,#REF!)+SUMIF(#REF!,"="&amp;T6,#REF!)</f>
        <v>#REF!</v>
      </c>
      <c r="U8" s="42" t="e">
        <f>SUMIF(#REF!,"="&amp;U6,#REF!)+SUMIF(#REF!,"="&amp;U6,#REF!)</f>
        <v>#REF!</v>
      </c>
      <c r="V8" s="42" t="e">
        <f>SUMIF(#REF!,"="&amp;V6,#REF!)+SUMIF(#REF!,"="&amp;V6,#REF!)</f>
        <v>#REF!</v>
      </c>
    </row>
    <row r="10" spans="1:23" x14ac:dyDescent="0.25">
      <c r="D10" t="s">
        <v>79</v>
      </c>
      <c r="E10" t="str">
        <f>E6</f>
        <v>S1</v>
      </c>
      <c r="F10" t="str">
        <f t="shared" ref="F10:V10" si="0">F6</f>
        <v>S2</v>
      </c>
      <c r="G10" t="str">
        <f t="shared" si="0"/>
        <v>S3</v>
      </c>
      <c r="H10" t="str">
        <f t="shared" si="0"/>
        <v>S4</v>
      </c>
      <c r="I10" t="str">
        <f t="shared" si="0"/>
        <v>S5</v>
      </c>
      <c r="J10" t="str">
        <f t="shared" si="0"/>
        <v>S6</v>
      </c>
      <c r="K10" t="str">
        <f t="shared" si="0"/>
        <v>S7</v>
      </c>
      <c r="L10" t="str">
        <f t="shared" si="0"/>
        <v>S8</v>
      </c>
      <c r="M10" t="str">
        <f t="shared" si="0"/>
        <v>S9</v>
      </c>
      <c r="N10" t="str">
        <f t="shared" si="0"/>
        <v>S10</v>
      </c>
      <c r="O10" t="str">
        <f t="shared" si="0"/>
        <v>S11</v>
      </c>
      <c r="P10" t="str">
        <f t="shared" si="0"/>
        <v>S12</v>
      </c>
      <c r="Q10" t="str">
        <f t="shared" si="0"/>
        <v>S13</v>
      </c>
      <c r="R10" t="str">
        <f t="shared" si="0"/>
        <v>S14</v>
      </c>
      <c r="S10" t="str">
        <f t="shared" si="0"/>
        <v>S15</v>
      </c>
      <c r="T10" t="str">
        <f t="shared" si="0"/>
        <v>S16</v>
      </c>
      <c r="U10" t="str">
        <f t="shared" si="0"/>
        <v>S17</v>
      </c>
      <c r="V10" t="str">
        <f t="shared" si="0"/>
        <v>S18</v>
      </c>
    </row>
    <row r="11" spans="1:23" x14ac:dyDescent="0.25">
      <c r="A11" t="s">
        <v>80</v>
      </c>
      <c r="D11" s="42" t="e">
        <f>SUM($D$7:D7)</f>
        <v>#REF!</v>
      </c>
      <c r="E11" s="42" t="e">
        <f>SUM($D$7:E7)</f>
        <v>#REF!</v>
      </c>
      <c r="F11" s="42" t="e">
        <f>SUM($D$7:F7)</f>
        <v>#REF!</v>
      </c>
      <c r="G11" s="42" t="e">
        <f>SUM($D$7:G7)</f>
        <v>#REF!</v>
      </c>
      <c r="H11" s="42" t="e">
        <f>SUM($D$7:H7)</f>
        <v>#REF!</v>
      </c>
      <c r="I11" s="42" t="e">
        <f>SUM($D$7:I7)</f>
        <v>#REF!</v>
      </c>
      <c r="J11" s="42" t="e">
        <f>SUM($D$7:J7)</f>
        <v>#REF!</v>
      </c>
      <c r="K11" s="42" t="e">
        <f>SUM($D$7:K7)</f>
        <v>#REF!</v>
      </c>
      <c r="L11" s="42" t="e">
        <f>SUM($D$7:L7)</f>
        <v>#REF!</v>
      </c>
      <c r="M11" s="42" t="e">
        <f>SUM($D$7:M7)</f>
        <v>#REF!</v>
      </c>
      <c r="N11" s="42" t="e">
        <f>SUM($D$7:N7)</f>
        <v>#REF!</v>
      </c>
      <c r="O11" s="42" t="e">
        <f>SUM($D$7:O7)</f>
        <v>#REF!</v>
      </c>
      <c r="P11" s="42" t="e">
        <f>SUM($D$7:P7)</f>
        <v>#REF!</v>
      </c>
      <c r="Q11" s="42" t="e">
        <f>SUM($D$7:Q7)</f>
        <v>#REF!</v>
      </c>
      <c r="R11" s="42" t="e">
        <f>SUM($D$7:R7)</f>
        <v>#REF!</v>
      </c>
      <c r="S11" s="42" t="e">
        <f>SUM($D$7:S7)</f>
        <v>#REF!</v>
      </c>
      <c r="T11" s="42" t="e">
        <f>SUM($D$7:T7)</f>
        <v>#REF!</v>
      </c>
      <c r="U11" s="42" t="e">
        <f>SUM($D$7:U7)</f>
        <v>#REF!</v>
      </c>
      <c r="V11" s="42" t="e">
        <f>SUM($D$7:V7)</f>
        <v>#REF!</v>
      </c>
    </row>
    <row r="12" spans="1:23" x14ac:dyDescent="0.25">
      <c r="A12" t="s">
        <v>81</v>
      </c>
      <c r="D12" s="42" t="e">
        <f>SUM($D$8:D8)</f>
        <v>#REF!</v>
      </c>
      <c r="E12" s="42" t="e">
        <f>SUM($D$8:E8)</f>
        <v>#REF!</v>
      </c>
      <c r="F12" s="42" t="e">
        <f>SUM($D$8:F8)</f>
        <v>#REF!</v>
      </c>
      <c r="G12" s="42" t="e">
        <f>SUM($D$8:G8)</f>
        <v>#REF!</v>
      </c>
      <c r="H12" s="42" t="e">
        <f>SUM($D$8:H8)</f>
        <v>#REF!</v>
      </c>
      <c r="I12" s="42" t="e">
        <f>SUM($D$8:I8)</f>
        <v>#REF!</v>
      </c>
      <c r="J12" s="42" t="e">
        <f>SUM($D$8:J8)</f>
        <v>#REF!</v>
      </c>
      <c r="K12" s="42" t="e">
        <f>SUM($D$8:K8)</f>
        <v>#REF!</v>
      </c>
      <c r="L12" s="42" t="e">
        <f>SUM($D$8:L8)</f>
        <v>#REF!</v>
      </c>
      <c r="M12" s="42" t="e">
        <f>SUM($D$8:M8)</f>
        <v>#REF!</v>
      </c>
      <c r="N12" s="42" t="e">
        <f>SUM($D$8:N8)</f>
        <v>#REF!</v>
      </c>
      <c r="O12" s="42" t="e">
        <f>SUM($D$8:O8)</f>
        <v>#REF!</v>
      </c>
      <c r="P12" s="42" t="e">
        <f>SUM($D$8:P8)</f>
        <v>#REF!</v>
      </c>
      <c r="Q12" s="42" t="e">
        <f>SUM($D$8:Q8)</f>
        <v>#REF!</v>
      </c>
      <c r="R12" s="42" t="e">
        <f>SUM($D$8:R8)</f>
        <v>#REF!</v>
      </c>
      <c r="S12" s="42" t="e">
        <f>SUM($D$8:S8)</f>
        <v>#REF!</v>
      </c>
      <c r="T12" s="42" t="e">
        <f>SUM($D$8:T8)</f>
        <v>#REF!</v>
      </c>
      <c r="U12" s="42" t="e">
        <f>SUM($D$8:U8)</f>
        <v>#REF!</v>
      </c>
      <c r="V12" s="42" t="e">
        <f>SUM($D$8:V8)</f>
        <v>#REF!</v>
      </c>
    </row>
    <row r="13" spans="1:23" x14ac:dyDescent="0.25">
      <c r="A13" t="s">
        <v>82</v>
      </c>
      <c r="D13" s="42" t="e">
        <f t="shared" ref="D13:E13" si="1">D11-D12</f>
        <v>#REF!</v>
      </c>
      <c r="E13" s="42" t="e">
        <f t="shared" si="1"/>
        <v>#REF!</v>
      </c>
      <c r="F13" s="42" t="e">
        <f t="shared" ref="F13" si="2">F11-F12</f>
        <v>#REF!</v>
      </c>
      <c r="G13" s="42" t="e">
        <f t="shared" ref="G13" si="3">G11-G12</f>
        <v>#REF!</v>
      </c>
      <c r="H13" s="42" t="e">
        <f t="shared" ref="H13" si="4">H11-H12</f>
        <v>#REF!</v>
      </c>
      <c r="I13" s="42" t="e">
        <f t="shared" ref="I13" si="5">I11-I12</f>
        <v>#REF!</v>
      </c>
      <c r="J13" s="42" t="e">
        <f t="shared" ref="J13" si="6">J11-J12</f>
        <v>#REF!</v>
      </c>
      <c r="K13" s="42" t="e">
        <f t="shared" ref="K13" si="7">K11-K12</f>
        <v>#REF!</v>
      </c>
      <c r="L13" s="42" t="e">
        <f t="shared" ref="L13" si="8">L11-L12</f>
        <v>#REF!</v>
      </c>
      <c r="M13" s="42" t="e">
        <f t="shared" ref="M13" si="9">M11-M12</f>
        <v>#REF!</v>
      </c>
      <c r="N13" s="42" t="e">
        <f t="shared" ref="N13" si="10">N11-N12</f>
        <v>#REF!</v>
      </c>
      <c r="O13" s="42" t="e">
        <f t="shared" ref="O13" si="11">O11-O12</f>
        <v>#REF!</v>
      </c>
      <c r="P13" s="42" t="e">
        <f t="shared" ref="P13" si="12">P11-P12</f>
        <v>#REF!</v>
      </c>
      <c r="Q13" s="42" t="e">
        <f t="shared" ref="Q13" si="13">Q11-Q12</f>
        <v>#REF!</v>
      </c>
      <c r="R13" s="42" t="e">
        <f t="shared" ref="R13" si="14">R11-R12</f>
        <v>#REF!</v>
      </c>
      <c r="S13" s="42" t="e">
        <f t="shared" ref="S13" si="15">S11-S12</f>
        <v>#REF!</v>
      </c>
      <c r="T13" s="42" t="e">
        <f t="shared" ref="T13" si="16">T11-T12</f>
        <v>#REF!</v>
      </c>
      <c r="U13" s="42" t="e">
        <f t="shared" ref="U13" si="17">U11-U12</f>
        <v>#REF!</v>
      </c>
      <c r="V13" s="42" t="e">
        <f t="shared" ref="V13" si="18">V11-V12</f>
        <v>#REF!</v>
      </c>
    </row>
    <row r="14" spans="1:23" x14ac:dyDescent="0.25"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3" x14ac:dyDescent="0.25">
      <c r="C15" t="s">
        <v>5</v>
      </c>
      <c r="D15" s="71" t="s">
        <v>83</v>
      </c>
      <c r="E15" s="71" t="str">
        <f>E6</f>
        <v>S1</v>
      </c>
      <c r="F15" s="71" t="str">
        <f t="shared" ref="F15:V15" si="19">F6</f>
        <v>S2</v>
      </c>
      <c r="G15" s="71" t="str">
        <f t="shared" si="19"/>
        <v>S3</v>
      </c>
      <c r="H15" s="71" t="str">
        <f t="shared" si="19"/>
        <v>S4</v>
      </c>
      <c r="I15" s="71" t="str">
        <f t="shared" si="19"/>
        <v>S5</v>
      </c>
      <c r="J15" s="71" t="str">
        <f t="shared" si="19"/>
        <v>S6</v>
      </c>
      <c r="K15" s="71" t="str">
        <f t="shared" si="19"/>
        <v>S7</v>
      </c>
      <c r="L15" s="71" t="str">
        <f t="shared" si="19"/>
        <v>S8</v>
      </c>
      <c r="M15" s="71" t="str">
        <f t="shared" si="19"/>
        <v>S9</v>
      </c>
      <c r="N15" s="71" t="str">
        <f t="shared" si="19"/>
        <v>S10</v>
      </c>
      <c r="O15" s="71" t="str">
        <f t="shared" si="19"/>
        <v>S11</v>
      </c>
      <c r="P15" s="71" t="str">
        <f t="shared" si="19"/>
        <v>S12</v>
      </c>
      <c r="Q15" s="71" t="str">
        <f t="shared" si="19"/>
        <v>S13</v>
      </c>
      <c r="R15" s="71" t="str">
        <f t="shared" si="19"/>
        <v>S14</v>
      </c>
      <c r="S15" s="71" t="str">
        <f t="shared" si="19"/>
        <v>S15</v>
      </c>
      <c r="T15" s="71" t="str">
        <f t="shared" si="19"/>
        <v>S16</v>
      </c>
      <c r="U15" s="71" t="str">
        <f t="shared" si="19"/>
        <v>S17</v>
      </c>
      <c r="V15" s="71" t="str">
        <f t="shared" si="19"/>
        <v>S18</v>
      </c>
    </row>
    <row r="16" spans="1:23" x14ac:dyDescent="0.25">
      <c r="C16" t="s">
        <v>84</v>
      </c>
      <c r="D16" s="42" t="e">
        <f>D13/$B$2</f>
        <v>#REF!</v>
      </c>
      <c r="E16" s="42" t="e">
        <f>E13/$B$2</f>
        <v>#REF!</v>
      </c>
      <c r="F16" s="42" t="e">
        <f>IF(F15&lt;&gt;"",F13/$B$2,NA())</f>
        <v>#REF!</v>
      </c>
      <c r="G16" s="42" t="e">
        <f t="shared" ref="G16:V16" si="20">IF(G15&lt;&gt;"",G13/$B$2,NA())</f>
        <v>#REF!</v>
      </c>
      <c r="H16" s="42" t="e">
        <f t="shared" si="20"/>
        <v>#REF!</v>
      </c>
      <c r="I16" s="42" t="e">
        <f t="shared" si="20"/>
        <v>#REF!</v>
      </c>
      <c r="J16" s="42" t="e">
        <f t="shared" si="20"/>
        <v>#REF!</v>
      </c>
      <c r="K16" s="42" t="e">
        <f t="shared" si="20"/>
        <v>#REF!</v>
      </c>
      <c r="L16" s="42" t="e">
        <f t="shared" si="20"/>
        <v>#REF!</v>
      </c>
      <c r="M16" s="42" t="e">
        <f t="shared" si="20"/>
        <v>#REF!</v>
      </c>
      <c r="N16" s="42" t="e">
        <f t="shared" si="20"/>
        <v>#REF!</v>
      </c>
      <c r="O16" s="42" t="e">
        <f t="shared" si="20"/>
        <v>#REF!</v>
      </c>
      <c r="P16" s="42" t="e">
        <f t="shared" si="20"/>
        <v>#REF!</v>
      </c>
      <c r="Q16" s="42" t="e">
        <f t="shared" si="20"/>
        <v>#REF!</v>
      </c>
      <c r="R16" s="42" t="e">
        <f t="shared" si="20"/>
        <v>#REF!</v>
      </c>
      <c r="S16" s="42" t="e">
        <f t="shared" si="20"/>
        <v>#REF!</v>
      </c>
      <c r="T16" s="42" t="e">
        <f t="shared" si="20"/>
        <v>#REF!</v>
      </c>
      <c r="U16" s="42" t="e">
        <f t="shared" si="20"/>
        <v>#REF!</v>
      </c>
      <c r="V16" s="42" t="e">
        <f t="shared" si="20"/>
        <v>#REF!</v>
      </c>
      <c r="W16" s="42"/>
    </row>
    <row r="19" spans="3:11" x14ac:dyDescent="0.25">
      <c r="C19" t="s">
        <v>85</v>
      </c>
      <c r="D19">
        <f>COUNTIF(Démarrage!O15:O32,TRUE)</f>
        <v>18</v>
      </c>
    </row>
    <row r="22" spans="3:11" x14ac:dyDescent="0.25">
      <c r="D22" s="71"/>
    </row>
    <row r="23" spans="3:11" x14ac:dyDescent="0.25">
      <c r="D23" s="70"/>
      <c r="E23" s="70"/>
      <c r="F23" s="70"/>
      <c r="G23" s="70"/>
      <c r="H23" s="70"/>
      <c r="I23" s="70"/>
      <c r="J23" s="70"/>
      <c r="K23" s="70"/>
    </row>
    <row r="29" spans="3:11" x14ac:dyDescent="0.25">
      <c r="D29" s="42"/>
    </row>
    <row r="30" spans="3:11" x14ac:dyDescent="0.25">
      <c r="G30" s="71"/>
    </row>
  </sheetData>
  <sheetProtection algorithmName="SHA-512" hashValue="u3djjWGjaGuiBd+62+Rl4NCQ7FYshK8vWu/xqnanX5Wr2USjKIE+bpVNqKIX39aDMATnCOlZOpys6KhgSegQrg==" saltValue="7lIvg8JgMLNoSuNDxfW8a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tl4 xmlns="8441840b-41ed-4272-a9ad-56eb6e97edde">
      <UserInfo>
        <DisplayName/>
        <AccountId xsi:nil="true"/>
        <AccountType/>
      </UserInfo>
    </_x0078_tl4>
    <lcf76f155ced4ddcb4097134ff3c332f xmlns="8441840b-41ed-4272-a9ad-56eb6e97edde">
      <Terms xmlns="http://schemas.microsoft.com/office/infopath/2007/PartnerControls"/>
    </lcf76f155ced4ddcb4097134ff3c332f>
    <TaxCatchAll xmlns="9fb7e8b0-ffdd-410a-8d0f-6cd74bba8c29" xsi:nil="true"/>
    <SharedWithUsers xmlns="9fb7e8b0-ffdd-410a-8d0f-6cd74bba8c29">
      <UserInfo>
        <DisplayName>Maelle Michelet</DisplayName>
        <AccountId>985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C423F1074ACE45B0B11D5F64288CA8" ma:contentTypeVersion="20" ma:contentTypeDescription="Create a new document." ma:contentTypeScope="" ma:versionID="36239fffb21f5984376052759f56ddeb">
  <xsd:schema xmlns:xsd="http://www.w3.org/2001/XMLSchema" xmlns:xs="http://www.w3.org/2001/XMLSchema" xmlns:p="http://schemas.microsoft.com/office/2006/metadata/properties" xmlns:ns2="9fb7e8b0-ffdd-410a-8d0f-6cd74bba8c29" xmlns:ns3="8441840b-41ed-4272-a9ad-56eb6e97edde" targetNamespace="http://schemas.microsoft.com/office/2006/metadata/properties" ma:root="true" ma:fieldsID="a1fcb182a6a22e4bd0e8ab873794407f" ns2:_="" ns3:_="">
    <xsd:import namespace="9fb7e8b0-ffdd-410a-8d0f-6cd74bba8c29"/>
    <xsd:import namespace="8441840b-41ed-4272-a9ad-56eb6e97ed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x0078_tl4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7e8b0-ffdd-410a-8d0f-6cd74bba8c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77f86b2-51ab-4655-bcee-b5394fcace92}" ma:internalName="TaxCatchAll" ma:showField="CatchAllData" ma:web="9fb7e8b0-ffdd-410a-8d0f-6cd74bba8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1840b-41ed-4272-a9ad-56eb6e97e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x0078_tl4" ma:index="20" nillable="true" ma:displayName="Personne ou groupe" ma:list="UserInfo" ma:internalName="_x0078_tl4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ffa1762-d6be-446e-8996-7804568a71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FE7D3A-3C76-403E-9994-2FDC2BF8CE30}">
  <ds:schemaRefs>
    <ds:schemaRef ds:uri="8441840b-41ed-4272-a9ad-56eb6e97edd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fb7e8b0-ffdd-410a-8d0f-6cd74bba8c2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E3C761-3521-494B-9A5E-77F71D8B3A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687184-4DB0-4B38-B251-5D8E72180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b7e8b0-ffdd-410a-8d0f-6cd74bba8c29"/>
    <ds:schemaRef ds:uri="8441840b-41ed-4272-a9ad-56eb6e97e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Démarrage</vt:lpstr>
      <vt:lpstr>Seuil</vt:lpstr>
      <vt:lpstr>Calcul Action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Madore</dc:creator>
  <cp:keywords/>
  <dc:description/>
  <cp:lastModifiedBy>Mélanie Judas</cp:lastModifiedBy>
  <cp:revision/>
  <dcterms:created xsi:type="dcterms:W3CDTF">2021-06-04T14:40:49Z</dcterms:created>
  <dcterms:modified xsi:type="dcterms:W3CDTF">2025-10-03T14:44:00Z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0x010100AEC423F1074ACE45B0B11D5F64288CA8</vt:lpwstr>
  </property>
  <property fmtid="{D5CDD505-2E9C-101B-9397-08002B2CF9AE}" pid="3" name="MediaServiceImageTags">
    <vt:lpwstr/>
  </property>
</Properties>
</file>